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610" windowHeight="100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'Hoja1'!$A$1:$C$88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<sst xmlns="http://schemas.openxmlformats.org/spreadsheetml/2006/main" count="92" uniqueCount="80">
  <si>
    <t>TABLA DE CÁLCULO DE DERECHOS DE CONSTRUCCIÓN</t>
  </si>
  <si>
    <t>OBRA: CALLE Y Nº</t>
  </si>
  <si>
    <t>PROPIETARIO</t>
  </si>
  <si>
    <t>DATOS A INGRESAR EN LAS CELDAS COLOR AZUL</t>
  </si>
  <si>
    <t>CODIGO</t>
  </si>
  <si>
    <t>PARCIAL</t>
  </si>
  <si>
    <t>CAT.</t>
  </si>
  <si>
    <t>VIVIENDA</t>
  </si>
  <si>
    <t>COMERCIO</t>
  </si>
  <si>
    <t>INDUSTRIA</t>
  </si>
  <si>
    <t>SALA ESPECT.</t>
  </si>
  <si>
    <t>TIPO DE CONSTRUCCIÓN</t>
  </si>
  <si>
    <t>A</t>
  </si>
  <si>
    <t>B</t>
  </si>
  <si>
    <t>C</t>
  </si>
  <si>
    <t>CATEGORÍA</t>
  </si>
  <si>
    <t>D</t>
  </si>
  <si>
    <r>
      <t>A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B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C- D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-</t>
    </r>
    <r>
      <rPr>
        <sz val="8"/>
        <rFont val="Arial"/>
        <family val="2"/>
      </rPr>
      <t xml:space="preserve"> (Según planilla de categorización de RENTAS)</t>
    </r>
  </si>
  <si>
    <t>E</t>
  </si>
  <si>
    <t>TOT.</t>
  </si>
  <si>
    <t>SUPERFICIE CUBIERTA (m2)</t>
  </si>
  <si>
    <t>Indique cantidad de m2 cubiertos a presentar</t>
  </si>
  <si>
    <t>SUPERFICIE SEMI-CUBIERTA (m2)</t>
  </si>
  <si>
    <t>Indique cantidad de m2 semi-cubiertos a presentar</t>
  </si>
  <si>
    <t>TIPO DE PRESENTACIÓN</t>
  </si>
  <si>
    <r>
      <t>1</t>
    </r>
    <r>
      <rPr>
        <sz val="8"/>
        <rFont val="Arial"/>
        <family val="2"/>
      </rPr>
      <t xml:space="preserve">- VIVIENDA OBRA NUEVA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OTROS USOS OBRA NUEVA /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EXISTENTE REGLAMENTARIO                  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EXISTENTE ANTIREGLAMENTARIO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INTIMADO</t>
    </r>
  </si>
  <si>
    <t>TOT</t>
  </si>
  <si>
    <t>DISTRITO URBANO DE LA OBRA</t>
  </si>
  <si>
    <r>
      <t xml:space="preserve">1- </t>
    </r>
    <r>
      <rPr>
        <sz val="8"/>
        <rFont val="Arial"/>
        <family val="2"/>
      </rPr>
      <t>R1- R2- R3- R7 (ver polígono –La Florida y Sierra de Los Padres)- R7B1- R7B2- C1- C1a- C1e y C2</t>
    </r>
    <r>
      <rPr>
        <b/>
        <sz val="12"/>
        <rFont val="Arial"/>
        <family val="2"/>
      </rPr>
      <t xml:space="preserve">
2- </t>
    </r>
    <r>
      <rPr>
        <sz val="8"/>
        <rFont val="Arial"/>
        <family val="2"/>
      </rPr>
      <t xml:space="preserve">R4- R5- C3- C5- E1- E2- Ie- I1P1- I1P2- I2- PIM. / </t>
    </r>
    <r>
      <rPr>
        <b/>
        <sz val="12"/>
        <rFont val="Arial"/>
        <family val="2"/>
      </rPr>
      <t xml:space="preserve">3- </t>
    </r>
    <r>
      <rPr>
        <sz val="8"/>
        <rFont val="Arial"/>
        <family val="2"/>
      </rPr>
      <t>R6- R7B3- C4- E3 y el resto de los R7.</t>
    </r>
    <r>
      <rPr>
        <b/>
        <sz val="12"/>
        <rFont val="Arial"/>
        <family val="2"/>
      </rPr>
      <t xml:space="preserve">
4-</t>
    </r>
    <r>
      <rPr>
        <sz val="8"/>
        <rFont val="Arial"/>
        <family val="2"/>
      </rPr>
      <t xml:space="preserve"> R8- Áreas Rurales, Áreas Urbanas fuera del Ejido y Áreas Complementarias.</t>
    </r>
  </si>
  <si>
    <t>SUPERFICIE A DEMOLER (m2)</t>
  </si>
  <si>
    <t>Indique cantidad de m2 a demoler (si sólo se declara demolición deje vacío el resto de los casilleros)</t>
  </si>
  <si>
    <t>MODIFICACIONES INTERNAS- CAMBIO DE TECHO- ESPEJO DE AGUA</t>
  </si>
  <si>
    <r>
      <t xml:space="preserve">Indique monto del presupuesto presentado en </t>
    </r>
    <r>
      <rPr>
        <b/>
        <sz val="12"/>
        <rFont val="Arial"/>
        <family val="2"/>
      </rPr>
      <t>$</t>
    </r>
    <r>
      <rPr>
        <sz val="8"/>
        <rFont val="Arial"/>
        <family val="2"/>
      </rPr>
      <t xml:space="preserve"> (completar también los incisos </t>
    </r>
    <r>
      <rPr>
        <b/>
        <sz val="12"/>
        <rFont val="Arial"/>
        <family val="2"/>
      </rPr>
      <t xml:space="preserve">9 </t>
    </r>
    <r>
      <rPr>
        <sz val="8"/>
        <rFont val="Arial"/>
        <family val="2"/>
      </rPr>
      <t>y</t>
    </r>
    <r>
      <rPr>
        <b/>
        <sz val="12"/>
        <rFont val="Arial"/>
        <family val="2"/>
      </rPr>
      <t xml:space="preserve"> 10</t>
    </r>
    <r>
      <rPr>
        <sz val="8"/>
        <rFont val="Arial"/>
        <family val="2"/>
      </rPr>
      <t>)</t>
    </r>
  </si>
  <si>
    <t>TIPO DE PRESENTACIÓN (inciso 8)</t>
  </si>
  <si>
    <t>DISTRITO URBANO DE LA OBRA (inciso 8)</t>
  </si>
  <si>
    <t>OCUPACIÓN DE ESPACIO AÉREO- CUERPOS SALIENTES CERRADOS</t>
  </si>
  <si>
    <t>Indique Superficie de TODAS las plantas</t>
  </si>
  <si>
    <t>OCUPACIÓN DE ESPACIO AÉREO- BALCONES ABIERTOS</t>
  </si>
  <si>
    <t>DISTRITOS URBANOS DE OCUPACIÓN DE ESPACIO AÉREO (Art. 37 Inciso 7)</t>
  </si>
  <si>
    <r>
      <t xml:space="preserve">1- </t>
    </r>
    <r>
      <rPr>
        <sz val="8"/>
        <rFont val="Arial"/>
        <family val="2"/>
      </rPr>
      <t>R1- R2- R3- R7 (ver polígono –La Florida y Sierra de Los Padres)- R7B1- R7B2- C1- C1a- C1e y C2</t>
    </r>
    <r>
      <rPr>
        <b/>
        <sz val="12"/>
        <rFont val="Arial"/>
        <family val="2"/>
      </rPr>
      <t xml:space="preserve">
2- </t>
    </r>
    <r>
      <rPr>
        <sz val="8"/>
        <rFont val="Arial"/>
        <family val="2"/>
      </rPr>
      <t xml:space="preserve">R4- R5- C3- C5- E1- E2- Ie- I1P1- I1P2- I2- PIM. / </t>
    </r>
    <r>
      <rPr>
        <b/>
        <sz val="12"/>
        <rFont val="Arial"/>
        <family val="2"/>
      </rPr>
      <t xml:space="preserve">3- </t>
    </r>
    <r>
      <rPr>
        <sz val="8"/>
        <rFont val="Arial"/>
        <family val="2"/>
      </rPr>
      <t>R6- R7B3- C4- E3 y el resto de los R7.</t>
    </r>
  </si>
  <si>
    <t xml:space="preserve">TOTAL </t>
  </si>
  <si>
    <t>OTROS DATOS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</si>
  <si>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</si>
  <si>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</si>
  <si>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</si>
  <si>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</si>
  <si>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</si>
  <si>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</si>
  <si>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</si>
  <si>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</si>
  <si>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</si>
  <si>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</si>
  <si>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</si>
  <si>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r>
      <t xml:space="preserve">Partido de General Pueyrredón                                                        </t>
    </r>
    <r>
      <rPr>
        <b/>
        <sz val="8"/>
        <color indexed="18"/>
        <rFont val="Verdana"/>
        <family val="2"/>
      </rPr>
      <t>Creado por: www.almenaweb.com</t>
    </r>
  </si>
  <si>
    <r>
      <t xml:space="preserve">ARTÍCULO 34°
</t>
    </r>
    <r>
      <rPr>
        <b/>
        <sz val="10"/>
        <rFont val="Verdana"/>
        <family val="2"/>
      </rPr>
      <t>Instalación telefonía celular</t>
    </r>
    <r>
      <rPr>
        <sz val="10"/>
        <rFont val="Verdana"/>
        <family val="2"/>
      </rPr>
      <t xml:space="preserve">
1) sobre edificios </t>
    </r>
    <r>
      <rPr>
        <b/>
        <sz val="10"/>
        <rFont val="Verdana"/>
        <family val="2"/>
      </rPr>
      <t xml:space="preserve">$ 5758,00 - </t>
    </r>
    <r>
      <rPr>
        <sz val="10"/>
        <rFont val="Verdana"/>
        <family val="2"/>
      </rPr>
      <t xml:space="preserve">2) sobre nivel terreno </t>
    </r>
    <r>
      <rPr>
        <b/>
        <sz val="10"/>
        <rFont val="Verdana"/>
        <family val="2"/>
      </rPr>
      <t xml:space="preserve">$ 11055,00 </t>
    </r>
    <r>
      <rPr>
        <sz val="10"/>
        <rFont val="Verdana"/>
        <family val="2"/>
      </rPr>
      <t xml:space="preserve">3) monoposte  </t>
    </r>
    <r>
      <rPr>
        <b/>
        <sz val="10"/>
        <rFont val="Verdana"/>
        <family val="2"/>
      </rPr>
      <t>$ 2765,00</t>
    </r>
  </si>
  <si>
    <r>
      <t xml:space="preserve">ARTÍCULO 25º inc. 41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Solicitud de Inspección, excepto denuncia= $ 74,00</t>
    </r>
  </si>
  <si>
    <t>R</t>
  </si>
  <si>
    <r>
      <t xml:space="preserve">ARTÍCULO 30º
</t>
    </r>
    <r>
      <rPr>
        <b/>
        <sz val="10"/>
        <rFont val="Verdana"/>
        <family val="2"/>
      </rPr>
      <t>Anteproyectos</t>
    </r>
    <r>
      <rPr>
        <sz val="10"/>
        <rFont val="Verdana"/>
        <family val="2"/>
      </rPr>
      <t xml:space="preserve">= </t>
    </r>
    <r>
      <rPr>
        <b/>
        <sz val="10"/>
        <rFont val="Verdana"/>
        <family val="2"/>
      </rPr>
      <t>20% del importe de la tasa</t>
    </r>
  </si>
  <si>
    <r>
      <t xml:space="preserve">ARTÍCULO 31º
</t>
    </r>
    <r>
      <rPr>
        <b/>
        <sz val="10"/>
        <rFont val="Verdana"/>
        <family val="2"/>
      </rPr>
      <t>Modificación de obra en curso</t>
    </r>
    <r>
      <rPr>
        <sz val="10"/>
        <rFont val="Verdana"/>
        <family val="2"/>
      </rPr>
      <t xml:space="preserve">= </t>
    </r>
    <r>
      <rPr>
        <b/>
        <sz val="10"/>
        <rFont val="Verdana"/>
        <family val="2"/>
      </rPr>
      <t>20% del importe de la tasa</t>
    </r>
  </si>
  <si>
    <t>OTROS USOS</t>
  </si>
  <si>
    <r>
      <t>1</t>
    </r>
    <r>
      <rPr>
        <sz val="8"/>
        <rFont val="Arial"/>
        <family val="2"/>
      </rPr>
      <t xml:space="preserve">-VIVIENDA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COMERCIO /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INDUSTRIA /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SALA DE ESPECTÁCULOS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OTROS USOS</t>
    </r>
  </si>
  <si>
    <r>
      <t>1</t>
    </r>
    <r>
      <rPr>
        <sz val="8"/>
        <rFont val="Arial"/>
        <family val="2"/>
      </rPr>
      <t xml:space="preserve">- VIVIENDA OBRA NUEVA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VIVIENDA MULTIFAMILIAR Y OTROS USOS (OBRA NUEVA)                    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EXISTENTE REGLAMENTARIO /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EXISTENTE ANTIREGLAMENTARIO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INTIMADO</t>
    </r>
  </si>
  <si>
    <t>ORD. 23022 2017</t>
  </si>
  <si>
    <t>7a</t>
  </si>
  <si>
    <t>7b</t>
  </si>
  <si>
    <t>SUPERFICIE DEMOLIDA SIN PERMISO (m2)</t>
  </si>
  <si>
    <t>Indique cantidad de m2 DEMOLIDOS SIN PERMISO (si sólo se declara demolición deje vacío el resto de los casilleros)</t>
  </si>
  <si>
    <r>
      <t xml:space="preserve">ARTÍCULO 25º 1 - </t>
    </r>
    <r>
      <rPr>
        <b/>
        <sz val="10"/>
        <rFont val="Verdana"/>
        <family val="2"/>
      </rPr>
      <t>Inicio de trámite</t>
    </r>
    <r>
      <rPr>
        <sz val="10"/>
        <rFont val="Verdana"/>
        <family val="2"/>
      </rPr>
      <t xml:space="preserve">
Hasta 30 hojas =</t>
    </r>
    <r>
      <rPr>
        <b/>
        <sz val="10"/>
        <rFont val="Verdana"/>
        <family val="2"/>
      </rPr>
      <t xml:space="preserve"> $ 65.00 - </t>
    </r>
    <r>
      <rPr>
        <sz val="10"/>
        <rFont val="Verdana"/>
        <family val="2"/>
      </rPr>
      <t xml:space="preserve">Por c/5 hojas subsiguientes o fracción= </t>
    </r>
    <r>
      <rPr>
        <b/>
        <sz val="10"/>
        <rFont val="Verdana"/>
        <family val="2"/>
      </rPr>
      <t>$ 30,00</t>
    </r>
  </si>
  <si>
    <r>
      <t xml:space="preserve">ARTÍCULO 29º
</t>
    </r>
    <r>
      <rPr>
        <b/>
        <sz val="10"/>
        <rFont val="Verdana"/>
        <family val="2"/>
      </rPr>
      <t>Consultas escritas</t>
    </r>
    <r>
      <rPr>
        <sz val="10"/>
        <rFont val="Verdana"/>
        <family val="2"/>
      </rPr>
      <t xml:space="preserve">=  </t>
    </r>
    <r>
      <rPr>
        <b/>
        <sz val="10"/>
        <rFont val="Verdana"/>
        <family val="2"/>
      </rPr>
      <t>$ 472.00</t>
    </r>
  </si>
  <si>
    <r>
      <t xml:space="preserve">ARTÍCULO 34º
</t>
    </r>
    <r>
      <rPr>
        <b/>
        <sz val="10"/>
        <rFont val="Verdana"/>
        <family val="2"/>
      </rPr>
      <t>Inicio previo a la aprobación de planos</t>
    </r>
    <r>
      <rPr>
        <sz val="10"/>
        <rFont val="Verdana"/>
        <family val="2"/>
      </rPr>
      <t xml:space="preserve"> (validez de 15 días) =</t>
    </r>
    <r>
      <rPr>
        <b/>
        <sz val="10"/>
        <rFont val="Verdana"/>
        <family val="2"/>
      </rPr>
      <t xml:space="preserve"> $ 515,00</t>
    </r>
  </si>
  <si>
    <r>
      <t xml:space="preserve">ARTÍCULO 25º d. inc. d
Por cada copia de plano presentada de más en el expediente de construcción= </t>
    </r>
    <r>
      <rPr>
        <b/>
        <sz val="10"/>
        <rFont val="Verdana"/>
        <family val="2"/>
      </rPr>
      <t>$ 96,00 por c/u</t>
    </r>
  </si>
  <si>
    <r>
      <t xml:space="preserve">ARTÍCULO 25º d.5.  inc. e
</t>
    </r>
    <r>
      <rPr>
        <b/>
        <sz val="10"/>
        <rFont val="Verdana"/>
        <family val="2"/>
      </rPr>
      <t xml:space="preserve">Certificación de copia  </t>
    </r>
    <r>
      <rPr>
        <sz val="10"/>
        <rFont val="Verdana"/>
        <family val="2"/>
      </rPr>
      <t xml:space="preserve">f.1) Por plano aprobado </t>
    </r>
    <r>
      <rPr>
        <b/>
        <sz val="10"/>
        <rFont val="Verdana"/>
        <family val="2"/>
      </rPr>
      <t xml:space="preserve">$ 218,00  </t>
    </r>
    <r>
      <rPr>
        <sz val="10"/>
        <rFont val="Verdana"/>
        <family val="2"/>
      </rPr>
      <t xml:space="preserve">f.2) Por copia restante  </t>
    </r>
    <r>
      <rPr>
        <b/>
        <sz val="10"/>
        <rFont val="Verdana"/>
        <family val="2"/>
      </rPr>
      <t>$ 113,00</t>
    </r>
  </si>
  <si>
    <r>
      <t xml:space="preserve">ARTÍCULO 25º d.7
</t>
    </r>
    <r>
      <rPr>
        <b/>
        <sz val="10"/>
        <rFont val="Verdana"/>
        <family val="2"/>
      </rPr>
      <t>Utilización de explosivos</t>
    </r>
    <r>
      <rPr>
        <sz val="10"/>
        <rFont val="Verdana"/>
        <family val="2"/>
      </rPr>
      <t xml:space="preserve"> (hasta 30 días)= </t>
    </r>
    <r>
      <rPr>
        <b/>
        <sz val="10"/>
        <rFont val="Verdana"/>
        <family val="2"/>
      </rPr>
      <t>$ 1200,00</t>
    </r>
  </si>
  <si>
    <r>
      <t xml:space="preserve">ARTÍCULO 35º inc. a 9
</t>
    </r>
    <r>
      <rPr>
        <b/>
        <sz val="10"/>
        <rFont val="Verdana"/>
        <family val="2"/>
      </rPr>
      <t xml:space="preserve">Vallas provisorias </t>
    </r>
    <r>
      <rPr>
        <sz val="10"/>
        <rFont val="Verdana"/>
        <family val="2"/>
      </rPr>
      <t xml:space="preserve">(ver polígonos)
1º A y 1º B= </t>
    </r>
    <r>
      <rPr>
        <b/>
        <sz val="10"/>
        <rFont val="Verdana"/>
        <family val="2"/>
      </rPr>
      <t xml:space="preserve">$ 26,00/m2/día - </t>
    </r>
    <r>
      <rPr>
        <sz val="10"/>
        <rFont val="Verdana"/>
        <family val="2"/>
      </rPr>
      <t xml:space="preserve">2º A, 2º B y 2º C= </t>
    </r>
    <r>
      <rPr>
        <b/>
        <sz val="10"/>
        <rFont val="Verdana"/>
        <family val="2"/>
      </rPr>
      <t>$ 13,00/m2/día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 xml:space="preserve">Reducciones= </t>
    </r>
    <r>
      <rPr>
        <sz val="10"/>
        <rFont val="Verdana"/>
        <family val="2"/>
      </rPr>
      <t>10% hasta entrepiso PB
Obra nueva: plazo máx. 365 días - Remodelación: plazo máx. 90 días. Por más de 30 días: descuento adicional: mas de 20 m2= 25% / mas de 40 m2= 35%</t>
    </r>
  </si>
  <si>
    <r>
      <t xml:space="preserve">ARTÍCULO 25º d. inc. f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Certificado a solicitud del interesado= $ 65,00</t>
    </r>
  </si>
  <si>
    <r>
      <t xml:space="preserve">ARTÍCULO 25º d.2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Certificado de conexión provisoria de electricidad= $ 146,00</t>
    </r>
  </si>
  <si>
    <r>
      <t xml:space="preserve">ARTÍCULO 35º inc. c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Caballetes frente a las obras= $ 180,00/ ml por mes o fracción</t>
    </r>
  </si>
  <si>
    <r>
      <t xml:space="preserve">ARTÍCULO 35º inc. d 1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Materiales de Construcción y herramientas en vereda= $ 38.00/ m2 o fracción</t>
    </r>
  </si>
  <si>
    <r>
      <t xml:space="preserve">ARTÍCULO 25º inc. 4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Pedido de reanudación de trámite de expediente archivado= $ 108.00</t>
    </r>
  </si>
  <si>
    <r>
      <t xml:space="preserve">ARTÍCULO 25º inc. d 3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Certificación de actuaciones= $ 113,00 + $ 13,00 por cada foja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</si>
</sst>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</numFmts>
  <fonts count="38"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color indexed="18"/>
      <name val="Verdana"/>
      <family val="2"/>
    </font>
    <font>
      <sz val="9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color indexed="9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3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8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16" borderId="1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8" fillId="16" borderId="11" xfId="0" applyFont="1" applyFill="1" applyBorder="1" applyAlignment="1" applyProtection="1">
      <alignment/>
      <protection/>
    </xf>
    <xf numFmtId="0" fontId="8" fillId="16" borderId="12" xfId="0" applyFont="1" applyFill="1" applyBorder="1" applyAlignment="1" applyProtection="1">
      <alignment horizontal="center"/>
      <protection/>
    </xf>
    <xf numFmtId="0" fontId="8" fillId="16" borderId="13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2" fillId="16" borderId="14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 horizontal="center"/>
      <protection/>
    </xf>
    <xf numFmtId="0" fontId="2" fillId="16" borderId="15" xfId="0" applyFont="1" applyFill="1" applyBorder="1" applyAlignment="1" applyProtection="1">
      <alignment horizontal="center"/>
      <protection/>
    </xf>
    <xf numFmtId="0" fontId="10" fillId="16" borderId="10" xfId="0" applyFont="1" applyFill="1" applyBorder="1" applyAlignment="1" applyProtection="1">
      <alignment horizontal="center"/>
      <protection/>
    </xf>
    <xf numFmtId="0" fontId="10" fillId="16" borderId="14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/>
      <protection/>
    </xf>
    <xf numFmtId="0" fontId="2" fillId="16" borderId="15" xfId="0" applyFont="1" applyFill="1" applyBorder="1" applyAlignment="1" applyProtection="1">
      <alignment/>
      <protection/>
    </xf>
    <xf numFmtId="0" fontId="1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72" fontId="1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/>
      <protection/>
    </xf>
    <xf numFmtId="0" fontId="16" fillId="24" borderId="10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 wrapText="1"/>
      <protection/>
    </xf>
    <xf numFmtId="172" fontId="15" fillId="21" borderId="0" xfId="0" applyNumberFormat="1" applyFont="1" applyFill="1" applyBorder="1" applyAlignment="1" applyProtection="1">
      <alignment/>
      <protection/>
    </xf>
    <xf numFmtId="172" fontId="15" fillId="21" borderId="17" xfId="0" applyNumberFormat="1" applyFont="1" applyFill="1" applyBorder="1" applyAlignment="1" applyProtection="1">
      <alignment/>
      <protection/>
    </xf>
    <xf numFmtId="0" fontId="6" fillId="16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16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16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11" fillId="2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6" fillId="16" borderId="18" xfId="0" applyFont="1" applyFill="1" applyBorder="1" applyAlignment="1" applyProtection="1">
      <alignment horizontal="center"/>
      <protection/>
    </xf>
    <xf numFmtId="0" fontId="6" fillId="16" borderId="20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36" fillId="16" borderId="0" xfId="0" applyFont="1" applyFill="1" applyBorder="1" applyAlignment="1" applyProtection="1">
      <alignment/>
      <protection/>
    </xf>
    <xf numFmtId="0" fontId="36" fillId="16" borderId="15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view="pageBreakPreview" zoomScaleNormal="90" zoomScaleSheetLayoutView="100" zoomScalePageLayoutView="0" workbookViewId="0" topLeftCell="A1">
      <selection activeCell="W13" sqref="W13"/>
    </sheetView>
  </sheetViews>
  <sheetFormatPr defaultColWidth="11.421875" defaultRowHeight="15"/>
  <cols>
    <col min="1" max="1" width="4.8515625" style="2" customWidth="1"/>
    <col min="2" max="2" width="62.57421875" style="2" customWidth="1"/>
    <col min="3" max="3" width="20.28125" style="2" customWidth="1"/>
    <col min="4" max="4" width="8.28125" style="2" hidden="1" customWidth="1"/>
    <col min="5" max="21" width="11.421875" style="2" hidden="1" customWidth="1"/>
    <col min="22" max="16384" width="11.421875" style="2" customWidth="1"/>
  </cols>
  <sheetData>
    <row r="1" spans="1:5" ht="15">
      <c r="A1" s="1" t="s">
        <v>0</v>
      </c>
      <c r="B1" s="1"/>
      <c r="C1" s="43" t="s">
        <v>62</v>
      </c>
      <c r="D1" s="1"/>
      <c r="E1" s="1"/>
    </row>
    <row r="2" spans="1:5" ht="14.25" customHeight="1">
      <c r="A2" s="48" t="s">
        <v>53</v>
      </c>
      <c r="B2" s="48"/>
      <c r="C2" s="48"/>
      <c r="D2" s="48"/>
      <c r="E2" s="1"/>
    </row>
    <row r="3" spans="2:5" ht="5.25" customHeight="1">
      <c r="B3" s="3"/>
      <c r="C3" s="3"/>
      <c r="D3" s="3"/>
      <c r="E3" s="3"/>
    </row>
    <row r="4" spans="2:5" ht="12.75">
      <c r="B4" s="4" t="s">
        <v>1</v>
      </c>
      <c r="C4" s="41" t="s">
        <v>2</v>
      </c>
      <c r="D4" s="32"/>
      <c r="E4" s="3"/>
    </row>
    <row r="5" spans="1:5" ht="12.75">
      <c r="A5" s="3"/>
      <c r="B5" s="35"/>
      <c r="C5" s="42"/>
      <c r="D5" s="40"/>
      <c r="E5" s="3"/>
    </row>
    <row r="6" spans="1:5" ht="12.75">
      <c r="A6" s="5"/>
      <c r="B6" s="5"/>
      <c r="C6" s="5"/>
      <c r="D6" s="5"/>
      <c r="E6" s="5"/>
    </row>
    <row r="7" spans="1:11" ht="12.75">
      <c r="A7" s="5"/>
      <c r="B7" s="34" t="s">
        <v>3</v>
      </c>
      <c r="C7" s="6" t="s">
        <v>4</v>
      </c>
      <c r="D7" s="6" t="s">
        <v>5</v>
      </c>
      <c r="E7" s="5"/>
      <c r="F7" s="7" t="s">
        <v>6</v>
      </c>
      <c r="G7" s="8" t="s">
        <v>7</v>
      </c>
      <c r="H7" s="8" t="s">
        <v>8</v>
      </c>
      <c r="I7" s="8" t="s">
        <v>9</v>
      </c>
      <c r="J7" s="9" t="s">
        <v>10</v>
      </c>
      <c r="K7" s="9" t="s">
        <v>59</v>
      </c>
    </row>
    <row r="8" spans="3:11" ht="12.75">
      <c r="C8" s="10"/>
      <c r="D8" s="10"/>
      <c r="E8" s="10"/>
      <c r="F8" s="11"/>
      <c r="G8" s="12">
        <v>1</v>
      </c>
      <c r="H8" s="12">
        <v>2</v>
      </c>
      <c r="I8" s="12">
        <v>3</v>
      </c>
      <c r="J8" s="13">
        <v>4</v>
      </c>
      <c r="K8" s="13">
        <v>5</v>
      </c>
    </row>
    <row r="9" spans="1:13" ht="12.75" customHeight="1">
      <c r="A9" s="49">
        <v>1</v>
      </c>
      <c r="B9" s="14" t="s">
        <v>11</v>
      </c>
      <c r="C9" s="47"/>
      <c r="D9" s="27"/>
      <c r="F9" s="15" t="s">
        <v>12</v>
      </c>
      <c r="G9" s="53">
        <v>7500</v>
      </c>
      <c r="H9" s="53">
        <f>+G9</f>
        <v>7500</v>
      </c>
      <c r="I9" s="53">
        <f>+G11</f>
        <v>3750</v>
      </c>
      <c r="J9" s="54">
        <f aca="true" t="shared" si="0" ref="J9:K11">+I9</f>
        <v>3750</v>
      </c>
      <c r="K9" s="54">
        <f t="shared" si="0"/>
        <v>3750</v>
      </c>
      <c r="L9" s="2">
        <f>SUM(G9:K9)</f>
        <v>26250</v>
      </c>
      <c r="M9" s="2">
        <f>$L$14-L9</f>
        <v>28271</v>
      </c>
    </row>
    <row r="10" spans="1:13" ht="21" customHeight="1">
      <c r="A10" s="49"/>
      <c r="B10" s="18" t="s">
        <v>60</v>
      </c>
      <c r="C10" s="47"/>
      <c r="D10" s="27"/>
      <c r="F10" s="15" t="s">
        <v>13</v>
      </c>
      <c r="G10" s="53">
        <v>5250</v>
      </c>
      <c r="H10" s="53">
        <f>+G10</f>
        <v>5250</v>
      </c>
      <c r="I10" s="53">
        <f>+H12</f>
        <v>2625</v>
      </c>
      <c r="J10" s="54">
        <f t="shared" si="0"/>
        <v>2625</v>
      </c>
      <c r="K10" s="54">
        <f t="shared" si="0"/>
        <v>2625</v>
      </c>
      <c r="L10" s="2">
        <f>SUM(G10:K10)</f>
        <v>18375</v>
      </c>
      <c r="M10" s="2">
        <f>$L$14-L10</f>
        <v>36146</v>
      </c>
    </row>
    <row r="11" spans="1:13" ht="3" customHeight="1">
      <c r="A11" s="5"/>
      <c r="C11" s="5"/>
      <c r="D11" s="27"/>
      <c r="F11" s="15" t="s">
        <v>14</v>
      </c>
      <c r="G11" s="53">
        <v>3750</v>
      </c>
      <c r="H11" s="53">
        <f>+G11</f>
        <v>3750</v>
      </c>
      <c r="I11" s="53">
        <v>1689</v>
      </c>
      <c r="J11" s="54">
        <f t="shared" si="0"/>
        <v>1689</v>
      </c>
      <c r="K11" s="54">
        <f t="shared" si="0"/>
        <v>1689</v>
      </c>
      <c r="L11" s="2">
        <f>SUM(G11:K11)</f>
        <v>12567</v>
      </c>
      <c r="M11" s="2">
        <f>$L$14-L11</f>
        <v>41954</v>
      </c>
    </row>
    <row r="12" spans="1:13" ht="12.75" customHeight="1">
      <c r="A12" s="49">
        <v>2</v>
      </c>
      <c r="B12" s="14" t="s">
        <v>15</v>
      </c>
      <c r="C12" s="47"/>
      <c r="D12" s="27"/>
      <c r="F12" s="15" t="s">
        <v>16</v>
      </c>
      <c r="G12" s="53">
        <v>1125</v>
      </c>
      <c r="H12" s="53">
        <v>2625</v>
      </c>
      <c r="I12" s="53">
        <v>1080</v>
      </c>
      <c r="J12" s="54"/>
      <c r="K12" s="54">
        <f>+I12</f>
        <v>1080</v>
      </c>
      <c r="L12" s="2">
        <f>SUM(G12:K12)</f>
        <v>5910</v>
      </c>
      <c r="M12" s="2">
        <f>$L$14-L12</f>
        <v>48611</v>
      </c>
    </row>
    <row r="13" spans="1:18" ht="21" customHeight="1">
      <c r="A13" s="49"/>
      <c r="B13" s="18" t="s">
        <v>17</v>
      </c>
      <c r="C13" s="47"/>
      <c r="D13" s="27">
        <f>S20</f>
        <v>0</v>
      </c>
      <c r="F13" s="15" t="s">
        <v>18</v>
      </c>
      <c r="G13" s="53">
        <v>563</v>
      </c>
      <c r="H13" s="53"/>
      <c r="I13" s="53"/>
      <c r="J13" s="54"/>
      <c r="K13" s="53"/>
      <c r="L13" s="2">
        <f>SUM(G13:J13)</f>
        <v>563</v>
      </c>
      <c r="M13" s="2">
        <f>$L$14-L13</f>
        <v>53958</v>
      </c>
      <c r="N13" s="2">
        <f>SUM(N15:N19)</f>
        <v>0</v>
      </c>
      <c r="O13" s="2">
        <f>SUM(O14:O19)</f>
        <v>0</v>
      </c>
      <c r="P13" s="2">
        <f>SUM(P14:P19)</f>
        <v>0</v>
      </c>
      <c r="Q13" s="2">
        <f>SUM(Q14:Q19)</f>
        <v>0</v>
      </c>
      <c r="R13" s="2">
        <f>SUM(R14:R19)</f>
        <v>0</v>
      </c>
    </row>
    <row r="14" spans="1:20" ht="3" customHeight="1">
      <c r="A14" s="5"/>
      <c r="C14" s="5"/>
      <c r="D14" s="27"/>
      <c r="F14" s="15" t="s">
        <v>19</v>
      </c>
      <c r="G14" s="16">
        <f>SUM(G9:G13)</f>
        <v>18188</v>
      </c>
      <c r="H14" s="16">
        <f>SUM(H9:H12)</f>
        <v>19125</v>
      </c>
      <c r="I14" s="16">
        <f>SUM(I9:I12)</f>
        <v>9144</v>
      </c>
      <c r="J14" s="17">
        <f>SUM(J9:J11)</f>
        <v>8064</v>
      </c>
      <c r="K14" s="17">
        <f>SUM(K9:K11)</f>
        <v>8064</v>
      </c>
      <c r="L14" s="2">
        <f>SUM(G14:J14)</f>
        <v>54521</v>
      </c>
      <c r="N14" s="2">
        <f>SUMIF($C$9,G$8,G14)</f>
        <v>0</v>
      </c>
      <c r="O14" s="2">
        <f>SUMIF($C$9,H$8,H14)</f>
        <v>0</v>
      </c>
      <c r="P14" s="2">
        <f>SUMIF($C$9,I$8,I14)</f>
        <v>0</v>
      </c>
      <c r="Q14" s="2">
        <f>SUMIF($C$9,J$8,J14)</f>
        <v>0</v>
      </c>
      <c r="R14" s="2">
        <f>SUMIF($C$9,K$8,K14)</f>
        <v>0</v>
      </c>
      <c r="T14" s="2">
        <v>1</v>
      </c>
    </row>
    <row r="15" spans="1:20" ht="12.75" customHeight="1">
      <c r="A15" s="49">
        <v>3</v>
      </c>
      <c r="B15" s="14" t="s">
        <v>20</v>
      </c>
      <c r="C15" s="47"/>
      <c r="D15" s="27"/>
      <c r="F15" s="15" t="s">
        <v>12</v>
      </c>
      <c r="G15" s="16">
        <f>SUM(G10:G13)*-1</f>
        <v>-10688</v>
      </c>
      <c r="H15" s="16">
        <f>SUM(H10:H13)*-1</f>
        <v>-11625</v>
      </c>
      <c r="I15" s="16">
        <f>SUM(I10:I13)*-1</f>
        <v>-5394</v>
      </c>
      <c r="J15" s="17">
        <f>SUM(J10:J13)*-1</f>
        <v>-4314</v>
      </c>
      <c r="K15" s="17">
        <f>SUM(K10:K13)*-1</f>
        <v>-5394</v>
      </c>
      <c r="N15" s="2">
        <f aca="true" t="shared" si="1" ref="N15:R19">SUMIF($C$12,$F9,G15)</f>
        <v>0</v>
      </c>
      <c r="O15" s="2">
        <f t="shared" si="1"/>
        <v>0</v>
      </c>
      <c r="P15" s="2">
        <f t="shared" si="1"/>
        <v>0</v>
      </c>
      <c r="Q15" s="2">
        <f t="shared" si="1"/>
        <v>0</v>
      </c>
      <c r="R15" s="2">
        <f t="shared" si="1"/>
        <v>0</v>
      </c>
      <c r="T15" s="2">
        <v>2</v>
      </c>
    </row>
    <row r="16" spans="1:18" ht="21" customHeight="1">
      <c r="A16" s="49"/>
      <c r="B16" s="28" t="s">
        <v>21</v>
      </c>
      <c r="C16" s="47"/>
      <c r="D16" s="27">
        <f>C15</f>
        <v>0</v>
      </c>
      <c r="F16" s="15" t="s">
        <v>13</v>
      </c>
      <c r="G16" s="16">
        <f>SUM(G9,G11:G13)*-1</f>
        <v>-12938</v>
      </c>
      <c r="H16" s="16">
        <f>SUM(H9,H11:H13)*-1</f>
        <v>-13875</v>
      </c>
      <c r="I16" s="16">
        <f>SUM(I9,I11:I13)*-1</f>
        <v>-6519</v>
      </c>
      <c r="J16" s="17">
        <f>SUM(J9,J11:J13)*-1</f>
        <v>-5439</v>
      </c>
      <c r="K16" s="17">
        <f>SUM(K9,K11:K13)*-1</f>
        <v>-6519</v>
      </c>
      <c r="N16" s="2">
        <f t="shared" si="1"/>
        <v>0</v>
      </c>
      <c r="O16" s="2">
        <f t="shared" si="1"/>
        <v>0</v>
      </c>
      <c r="P16" s="2">
        <f t="shared" si="1"/>
        <v>0</v>
      </c>
      <c r="Q16" s="2">
        <f t="shared" si="1"/>
        <v>0</v>
      </c>
      <c r="R16" s="2">
        <f t="shared" si="1"/>
        <v>0</v>
      </c>
    </row>
    <row r="17" spans="1:18" ht="3" customHeight="1">
      <c r="A17" s="5"/>
      <c r="C17" s="5"/>
      <c r="D17" s="27"/>
      <c r="F17" s="15" t="s">
        <v>14</v>
      </c>
      <c r="G17" s="16">
        <f>SUM(G9:G10,G12:G13)*-1</f>
        <v>-14438</v>
      </c>
      <c r="H17" s="16">
        <f>SUM(H9:H10,H12:H13)*-1</f>
        <v>-15375</v>
      </c>
      <c r="I17" s="16">
        <f>SUM(I9:I10,I12:I13)*-1</f>
        <v>-7455</v>
      </c>
      <c r="J17" s="17">
        <f>SUM(J9:J10,J12:J13)*-1</f>
        <v>-6375</v>
      </c>
      <c r="K17" s="17">
        <f>SUM(K9:K10,K12:K13)*-1</f>
        <v>-7455</v>
      </c>
      <c r="N17" s="2">
        <f t="shared" si="1"/>
        <v>0</v>
      </c>
      <c r="O17" s="2">
        <f t="shared" si="1"/>
        <v>0</v>
      </c>
      <c r="P17" s="2">
        <f t="shared" si="1"/>
        <v>0</v>
      </c>
      <c r="Q17" s="2">
        <f t="shared" si="1"/>
        <v>0</v>
      </c>
      <c r="R17" s="2">
        <f t="shared" si="1"/>
        <v>0</v>
      </c>
    </row>
    <row r="18" spans="1:18" ht="12.75" customHeight="1">
      <c r="A18" s="49">
        <v>4</v>
      </c>
      <c r="B18" s="14" t="s">
        <v>22</v>
      </c>
      <c r="C18" s="47"/>
      <c r="D18" s="27"/>
      <c r="F18" s="15" t="s">
        <v>16</v>
      </c>
      <c r="G18" s="16">
        <f>SUM(G9:G11,G13)*-1</f>
        <v>-17063</v>
      </c>
      <c r="H18" s="16">
        <f>SUM(H9:H11,H13)*-1</f>
        <v>-16500</v>
      </c>
      <c r="I18" s="16">
        <f>SUM(I9:I11,I13)*-1</f>
        <v>-8064</v>
      </c>
      <c r="J18" s="17">
        <f>-J14</f>
        <v>-8064</v>
      </c>
      <c r="K18" s="17">
        <f>-K14</f>
        <v>-8064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</row>
    <row r="19" spans="1:18" ht="21" customHeight="1">
      <c r="A19" s="49"/>
      <c r="B19" s="28" t="s">
        <v>23</v>
      </c>
      <c r="C19" s="47"/>
      <c r="D19" s="27">
        <f>C18</f>
        <v>0</v>
      </c>
      <c r="F19" s="15" t="s">
        <v>18</v>
      </c>
      <c r="G19" s="16">
        <f>SUM(G9:G12)*-1</f>
        <v>-17625</v>
      </c>
      <c r="H19" s="16">
        <f>-H14</f>
        <v>-19125</v>
      </c>
      <c r="I19" s="16">
        <f>-I14</f>
        <v>-9144</v>
      </c>
      <c r="J19" s="17">
        <f>-J14</f>
        <v>-8064</v>
      </c>
      <c r="K19" s="17">
        <f>-K14</f>
        <v>-8064</v>
      </c>
      <c r="N19" s="2">
        <f t="shared" si="1"/>
        <v>0</v>
      </c>
      <c r="O19" s="2">
        <f t="shared" si="1"/>
        <v>0</v>
      </c>
      <c r="P19" s="2">
        <f t="shared" si="1"/>
        <v>0</v>
      </c>
      <c r="Q19" s="2">
        <f t="shared" si="1"/>
        <v>0</v>
      </c>
      <c r="R19" s="2">
        <f t="shared" si="1"/>
        <v>0</v>
      </c>
    </row>
    <row r="20" spans="1:19" ht="3" customHeight="1">
      <c r="A20" s="5"/>
      <c r="C20" s="5"/>
      <c r="D20" s="27"/>
      <c r="F20" s="15"/>
      <c r="G20" s="16"/>
      <c r="H20" s="16"/>
      <c r="I20" s="16"/>
      <c r="J20" s="17"/>
      <c r="K20" s="16"/>
      <c r="N20" s="2">
        <f>SUM(N14:N19)</f>
        <v>0</v>
      </c>
      <c r="O20" s="2">
        <f>SUM(O14:O19)</f>
        <v>0</v>
      </c>
      <c r="P20" s="2">
        <f>SUM(P14:P19)</f>
        <v>0</v>
      </c>
      <c r="Q20" s="2">
        <f>SUM(Q14:Q19)</f>
        <v>0</v>
      </c>
      <c r="R20" s="2">
        <f>SUM(R14:R19)</f>
        <v>0</v>
      </c>
      <c r="S20" s="2">
        <f>SUMIF(N14:R14,"&gt;0",N20:R20)</f>
        <v>0</v>
      </c>
    </row>
    <row r="21" spans="1:11" ht="12.75" customHeight="1">
      <c r="A21" s="49">
        <v>5</v>
      </c>
      <c r="B21" s="14" t="s">
        <v>24</v>
      </c>
      <c r="C21" s="47"/>
      <c r="D21" s="27"/>
      <c r="F21" s="15"/>
      <c r="G21" s="16">
        <v>1</v>
      </c>
      <c r="H21" s="16">
        <v>2</v>
      </c>
      <c r="I21" s="16">
        <v>3</v>
      </c>
      <c r="J21" s="17">
        <v>4</v>
      </c>
      <c r="K21" s="39">
        <v>5</v>
      </c>
    </row>
    <row r="22" spans="1:20" ht="33.75" customHeight="1">
      <c r="A22" s="49"/>
      <c r="B22" s="44" t="s">
        <v>61</v>
      </c>
      <c r="C22" s="47"/>
      <c r="D22" s="27">
        <f>SUMIF(C21,G21,G22)+SUMIF(C21,H21,H22)+SUMIF(C21,I21,I22)+SUMIF(C21,J21,J22)+SUMIF(C21,K21,K22)</f>
        <v>0</v>
      </c>
      <c r="F22" s="15"/>
      <c r="G22" s="16">
        <v>0.01</v>
      </c>
      <c r="H22" s="16">
        <v>0.02</v>
      </c>
      <c r="I22" s="16">
        <v>0.03</v>
      </c>
      <c r="J22" s="17">
        <v>0.04</v>
      </c>
      <c r="K22" s="39">
        <v>0.05</v>
      </c>
      <c r="T22" s="2" t="s">
        <v>26</v>
      </c>
    </row>
    <row r="23" spans="1:20" ht="3" customHeight="1">
      <c r="A23" s="5"/>
      <c r="C23" s="5"/>
      <c r="D23" s="27"/>
      <c r="F23" s="15"/>
      <c r="G23" s="16">
        <f>$C33*G22</f>
        <v>0</v>
      </c>
      <c r="H23" s="16">
        <f>$C33*H22</f>
        <v>0</v>
      </c>
      <c r="I23" s="16">
        <f>$C33*I22</f>
        <v>0</v>
      </c>
      <c r="J23" s="17">
        <f>$C33*J22</f>
        <v>0</v>
      </c>
      <c r="K23" s="16"/>
      <c r="L23" s="2">
        <f>$C33*K22</f>
        <v>0</v>
      </c>
      <c r="T23" s="2">
        <v>3</v>
      </c>
    </row>
    <row r="24" spans="1:20" ht="12.75" customHeight="1">
      <c r="A24" s="49">
        <v>6</v>
      </c>
      <c r="B24" s="14" t="s">
        <v>27</v>
      </c>
      <c r="C24" s="47"/>
      <c r="D24" s="27"/>
      <c r="F24" s="15"/>
      <c r="G24" s="16">
        <v>1</v>
      </c>
      <c r="H24" s="16">
        <v>2</v>
      </c>
      <c r="I24" s="16">
        <v>3</v>
      </c>
      <c r="J24" s="17">
        <v>4</v>
      </c>
      <c r="K24" s="16"/>
      <c r="T24" s="2">
        <v>4</v>
      </c>
    </row>
    <row r="25" spans="1:11" ht="47.25">
      <c r="A25" s="49"/>
      <c r="B25" s="29" t="s">
        <v>28</v>
      </c>
      <c r="C25" s="47"/>
      <c r="D25" s="27">
        <f>SUMIF(C24,G24,G25)+SUMIF(C24,H24,H25)+SUMIF(C24,I24,I25)+SUMIF(C24,J24,J25)+SUMIF(C24,L24,L25)</f>
        <v>0</v>
      </c>
      <c r="F25" s="15"/>
      <c r="G25" s="16">
        <v>1.25</v>
      </c>
      <c r="H25" s="16">
        <v>1</v>
      </c>
      <c r="I25" s="16">
        <v>0.75</v>
      </c>
      <c r="J25" s="17">
        <v>0.5</v>
      </c>
      <c r="K25" s="16"/>
    </row>
    <row r="26" spans="1:11" ht="3" customHeight="1">
      <c r="A26" s="5"/>
      <c r="C26" s="5"/>
      <c r="D26" s="27"/>
      <c r="F26" s="15"/>
      <c r="G26" s="16"/>
      <c r="H26" s="16"/>
      <c r="I26" s="16"/>
      <c r="J26" s="17"/>
      <c r="K26" s="16"/>
    </row>
    <row r="27" spans="1:11" ht="12.75" customHeight="1">
      <c r="A27" s="49" t="s">
        <v>63</v>
      </c>
      <c r="B27" s="14" t="s">
        <v>29</v>
      </c>
      <c r="C27" s="47"/>
      <c r="D27" s="55">
        <v>14.5</v>
      </c>
      <c r="F27" s="15"/>
      <c r="G27" s="16"/>
      <c r="H27" s="16"/>
      <c r="I27" s="16"/>
      <c r="J27" s="17"/>
      <c r="K27" s="16"/>
    </row>
    <row r="28" spans="1:11" ht="21" customHeight="1">
      <c r="A28" s="49"/>
      <c r="B28" s="28" t="s">
        <v>30</v>
      </c>
      <c r="C28" s="47"/>
      <c r="D28" s="27">
        <f>C27*D27</f>
        <v>0</v>
      </c>
      <c r="F28" s="15"/>
      <c r="G28" s="16">
        <f>$L34*G25</f>
        <v>0</v>
      </c>
      <c r="H28" s="16">
        <f>$L34*H25</f>
        <v>0</v>
      </c>
      <c r="I28" s="16">
        <f>$L34*I25</f>
        <v>0</v>
      </c>
      <c r="J28" s="17">
        <f>$L34*J25</f>
        <v>0</v>
      </c>
      <c r="K28" s="16"/>
    </row>
    <row r="29" spans="1:11" ht="3" customHeight="1">
      <c r="A29" s="5"/>
      <c r="C29" s="5"/>
      <c r="D29" s="27"/>
      <c r="F29" s="15"/>
      <c r="G29" s="16"/>
      <c r="H29" s="16"/>
      <c r="I29" s="16"/>
      <c r="J29" s="17"/>
      <c r="K29" s="16"/>
    </row>
    <row r="30" spans="1:11" ht="12.75" customHeight="1">
      <c r="A30" s="49" t="s">
        <v>64</v>
      </c>
      <c r="B30" s="14" t="s">
        <v>65</v>
      </c>
      <c r="C30" s="47"/>
      <c r="D30" s="55">
        <v>116</v>
      </c>
      <c r="F30" s="15"/>
      <c r="G30" s="16"/>
      <c r="H30" s="16"/>
      <c r="I30" s="16"/>
      <c r="J30" s="17"/>
      <c r="K30" s="16"/>
    </row>
    <row r="31" spans="1:11" ht="21" customHeight="1">
      <c r="A31" s="49"/>
      <c r="B31" s="52" t="s">
        <v>66</v>
      </c>
      <c r="C31" s="47"/>
      <c r="D31" s="27">
        <f>C30*D30</f>
        <v>0</v>
      </c>
      <c r="F31" s="15"/>
      <c r="G31" s="16"/>
      <c r="H31" s="16"/>
      <c r="I31" s="16"/>
      <c r="J31" s="17"/>
      <c r="K31" s="16"/>
    </row>
    <row r="32" spans="1:11" ht="3" customHeight="1">
      <c r="A32" s="5"/>
      <c r="C32" s="5"/>
      <c r="D32" s="27"/>
      <c r="F32" s="15"/>
      <c r="G32" s="16"/>
      <c r="H32" s="16"/>
      <c r="I32" s="16"/>
      <c r="J32" s="17"/>
      <c r="K32" s="16"/>
    </row>
    <row r="33" spans="1:11" ht="12.75" customHeight="1">
      <c r="A33" s="49">
        <v>8</v>
      </c>
      <c r="B33" s="14" t="s">
        <v>31</v>
      </c>
      <c r="C33" s="47"/>
      <c r="D33" s="27"/>
      <c r="F33" s="15"/>
      <c r="G33" s="16"/>
      <c r="H33" s="16"/>
      <c r="I33" s="16"/>
      <c r="J33" s="17"/>
      <c r="K33" s="16"/>
    </row>
    <row r="34" spans="1:12" ht="21" customHeight="1">
      <c r="A34" s="49"/>
      <c r="B34" s="28" t="s">
        <v>32</v>
      </c>
      <c r="C34" s="47"/>
      <c r="D34" s="27">
        <f>SUMIF(C39,G24,G28)+SUMIF(C39,H24,H28)+SUMIF(C39,I24,I28)+SUMIF(C39,J24,J28)</f>
        <v>0</v>
      </c>
      <c r="F34" s="15"/>
      <c r="G34" s="16"/>
      <c r="H34" s="16"/>
      <c r="I34" s="16"/>
      <c r="J34" s="17"/>
      <c r="K34" s="16"/>
      <c r="L34" s="2">
        <f>SUMIF(C36,G21,G23)+SUMIF(C36,H21,H23)+SUMIF(C36,I21,I23)+SUMIF(C36,J21,J23)+SUMIF(C36,K21,L23)</f>
        <v>0</v>
      </c>
    </row>
    <row r="35" spans="1:11" ht="3" customHeight="1">
      <c r="A35" s="5"/>
      <c r="C35" s="5"/>
      <c r="D35" s="27"/>
      <c r="F35" s="15"/>
      <c r="G35" s="16"/>
      <c r="H35" s="16"/>
      <c r="I35" s="16"/>
      <c r="J35" s="17"/>
      <c r="K35" s="16"/>
    </row>
    <row r="36" spans="1:11" ht="12.75" customHeight="1">
      <c r="A36" s="49">
        <v>9</v>
      </c>
      <c r="B36" s="14" t="s">
        <v>33</v>
      </c>
      <c r="C36" s="47"/>
      <c r="D36" s="27"/>
      <c r="F36" s="15"/>
      <c r="G36" s="16"/>
      <c r="H36" s="16"/>
      <c r="I36" s="16"/>
      <c r="J36" s="17"/>
      <c r="K36" s="16"/>
    </row>
    <row r="37" spans="1:11" ht="36.75" customHeight="1">
      <c r="A37" s="49"/>
      <c r="B37" s="29" t="s">
        <v>25</v>
      </c>
      <c r="C37" s="47"/>
      <c r="D37" s="27"/>
      <c r="F37" s="15"/>
      <c r="G37" s="16"/>
      <c r="H37" s="16"/>
      <c r="I37" s="16"/>
      <c r="J37" s="17"/>
      <c r="K37" s="16"/>
    </row>
    <row r="38" spans="1:11" ht="3" customHeight="1">
      <c r="A38" s="5"/>
      <c r="C38" s="5"/>
      <c r="D38" s="27"/>
      <c r="F38" s="15"/>
      <c r="G38" s="16"/>
      <c r="H38" s="16"/>
      <c r="I38" s="16"/>
      <c r="J38" s="17"/>
      <c r="K38" s="16"/>
    </row>
    <row r="39" spans="1:11" ht="12.75" customHeight="1">
      <c r="A39" s="49">
        <v>10</v>
      </c>
      <c r="B39" s="14" t="s">
        <v>34</v>
      </c>
      <c r="C39" s="47"/>
      <c r="D39" s="27"/>
      <c r="F39" s="15"/>
      <c r="G39" s="16">
        <v>1</v>
      </c>
      <c r="H39" s="16">
        <v>2</v>
      </c>
      <c r="I39" s="16">
        <v>3</v>
      </c>
      <c r="J39" s="17"/>
      <c r="K39" s="16"/>
    </row>
    <row r="40" spans="1:11" ht="47.25" customHeight="1">
      <c r="A40" s="49"/>
      <c r="B40" s="29" t="s">
        <v>28</v>
      </c>
      <c r="C40" s="47"/>
      <c r="D40" s="27"/>
      <c r="F40" s="15"/>
      <c r="G40" s="53">
        <v>600</v>
      </c>
      <c r="H40" s="53">
        <v>564</v>
      </c>
      <c r="I40" s="53">
        <v>504</v>
      </c>
      <c r="J40" s="17"/>
      <c r="K40" s="16"/>
    </row>
    <row r="41" spans="1:11" ht="3" customHeight="1">
      <c r="A41" s="5"/>
      <c r="C41" s="5"/>
      <c r="D41" s="27"/>
      <c r="F41" s="15"/>
      <c r="G41" s="16"/>
      <c r="H41" s="16"/>
      <c r="I41" s="16"/>
      <c r="J41" s="17"/>
      <c r="K41" s="16"/>
    </row>
    <row r="42" spans="1:11" ht="12.75" customHeight="1">
      <c r="A42" s="49">
        <v>11</v>
      </c>
      <c r="B42" s="14" t="s">
        <v>35</v>
      </c>
      <c r="C42" s="47"/>
      <c r="D42" s="27">
        <f>SUMIF(G$39,C$48,G40)+SUMIF(H$39,C$48,H40)+SUMIF(I$39,C$48,I40)</f>
        <v>0</v>
      </c>
      <c r="F42" s="15"/>
      <c r="G42" s="16">
        <f>G40*G43</f>
        <v>480</v>
      </c>
      <c r="H42" s="16">
        <f>H40*G43</f>
        <v>451.20000000000005</v>
      </c>
      <c r="I42" s="16">
        <f>I40*G43</f>
        <v>403.20000000000005</v>
      </c>
      <c r="J42" s="17"/>
      <c r="K42" s="16"/>
    </row>
    <row r="43" spans="1:11" ht="21" customHeight="1">
      <c r="A43" s="49"/>
      <c r="B43" s="28" t="s">
        <v>36</v>
      </c>
      <c r="C43" s="47"/>
      <c r="D43" s="27">
        <f>C42*D42</f>
        <v>0</v>
      </c>
      <c r="F43" s="15"/>
      <c r="G43" s="16">
        <v>0.8</v>
      </c>
      <c r="H43" s="16"/>
      <c r="I43" s="16"/>
      <c r="J43" s="17"/>
      <c r="K43" s="16"/>
    </row>
    <row r="44" spans="1:11" ht="3" customHeight="1">
      <c r="A44" s="5"/>
      <c r="C44" s="5"/>
      <c r="D44" s="27"/>
      <c r="F44" s="15"/>
      <c r="G44" s="16"/>
      <c r="H44" s="16"/>
      <c r="I44" s="16"/>
      <c r="J44" s="17"/>
      <c r="K44" s="16"/>
    </row>
    <row r="45" spans="1:11" ht="12.75" customHeight="1">
      <c r="A45" s="49">
        <v>12</v>
      </c>
      <c r="B45" s="14" t="s">
        <v>37</v>
      </c>
      <c r="C45" s="47"/>
      <c r="D45" s="27">
        <f>SUMIF(G$39,C$48,G42)+SUMIF(H$39,C$48,H42)+SUMIF(I$39,C$48,I42)</f>
        <v>0</v>
      </c>
      <c r="F45" s="15"/>
      <c r="G45" s="16"/>
      <c r="H45" s="16"/>
      <c r="I45" s="16"/>
      <c r="J45" s="17"/>
      <c r="K45" s="16"/>
    </row>
    <row r="46" spans="1:11" ht="21" customHeight="1">
      <c r="A46" s="49"/>
      <c r="B46" s="28" t="s">
        <v>36</v>
      </c>
      <c r="C46" s="47"/>
      <c r="D46" s="27">
        <f>C45*D45</f>
        <v>0</v>
      </c>
      <c r="F46" s="15"/>
      <c r="G46" s="16"/>
      <c r="H46" s="16"/>
      <c r="I46" s="16"/>
      <c r="J46" s="17"/>
      <c r="K46" s="16"/>
    </row>
    <row r="47" spans="1:11" ht="3" customHeight="1">
      <c r="A47" s="5"/>
      <c r="C47" s="5"/>
      <c r="D47" s="27"/>
      <c r="F47" s="15"/>
      <c r="G47" s="16"/>
      <c r="H47" s="16"/>
      <c r="I47" s="16"/>
      <c r="J47" s="17"/>
      <c r="K47" s="16"/>
    </row>
    <row r="48" spans="1:11" ht="12.75" customHeight="1">
      <c r="A48" s="49">
        <v>13</v>
      </c>
      <c r="B48" s="14" t="s">
        <v>38</v>
      </c>
      <c r="C48" s="47"/>
      <c r="D48" s="27"/>
      <c r="F48" s="15"/>
      <c r="G48" s="16"/>
      <c r="H48" s="16"/>
      <c r="I48" s="16"/>
      <c r="J48" s="17"/>
      <c r="K48" s="16"/>
    </row>
    <row r="49" spans="1:11" ht="33.75" customHeight="1">
      <c r="A49" s="49"/>
      <c r="B49" s="29" t="s">
        <v>39</v>
      </c>
      <c r="C49" s="47"/>
      <c r="D49" s="27"/>
      <c r="F49" s="15"/>
      <c r="G49" s="16"/>
      <c r="H49" s="16"/>
      <c r="I49" s="16"/>
      <c r="J49" s="17"/>
      <c r="K49" s="16"/>
    </row>
    <row r="50" spans="3:4" ht="13.5" thickBot="1">
      <c r="C50" s="5"/>
      <c r="D50" s="5"/>
    </row>
    <row r="51" spans="2:4" ht="17.25" thickBot="1">
      <c r="B51" s="20" t="s">
        <v>40</v>
      </c>
      <c r="C51" s="31">
        <f>(((D13*D16)+(D13*D19/2))*D22*D25)+D28+D34+D31+D43+D46</f>
        <v>0</v>
      </c>
      <c r="D51" s="30"/>
    </row>
    <row r="52" spans="2:4" s="21" customFormat="1" ht="16.5">
      <c r="B52" s="22"/>
      <c r="C52" s="23"/>
      <c r="D52" s="23"/>
    </row>
    <row r="53" spans="2:4" ht="15.75">
      <c r="B53" s="24"/>
      <c r="C53" s="19"/>
      <c r="D53" s="25"/>
    </row>
    <row r="54" spans="1:4" ht="12.75">
      <c r="A54" s="50" t="s">
        <v>41</v>
      </c>
      <c r="B54" s="51"/>
      <c r="C54" s="51"/>
      <c r="D54" s="32"/>
    </row>
    <row r="55" spans="1:4" ht="12.75">
      <c r="A55" s="5"/>
      <c r="B55" s="5"/>
      <c r="D55" s="33"/>
    </row>
    <row r="56" spans="1:4" ht="30" customHeight="1">
      <c r="A56" s="26" t="s">
        <v>12</v>
      </c>
      <c r="B56" s="45" t="s">
        <v>67</v>
      </c>
      <c r="C56" s="46"/>
      <c r="D56" s="33"/>
    </row>
    <row r="57" spans="1:4" ht="3" customHeight="1">
      <c r="A57" s="5"/>
      <c r="B57" s="36"/>
      <c r="C57" s="37"/>
      <c r="D57" s="33"/>
    </row>
    <row r="58" spans="1:4" ht="30" customHeight="1">
      <c r="A58" s="26" t="s">
        <v>13</v>
      </c>
      <c r="B58" s="45" t="s">
        <v>68</v>
      </c>
      <c r="C58" s="46"/>
      <c r="D58" s="33"/>
    </row>
    <row r="59" spans="1:4" ht="3" customHeight="1">
      <c r="A59" s="5"/>
      <c r="B59" s="36"/>
      <c r="C59" s="37"/>
      <c r="D59" s="33"/>
    </row>
    <row r="60" spans="1:4" ht="30" customHeight="1">
      <c r="A60" s="26" t="s">
        <v>14</v>
      </c>
      <c r="B60" s="45" t="s">
        <v>57</v>
      </c>
      <c r="C60" s="46"/>
      <c r="D60" s="33"/>
    </row>
    <row r="61" spans="1:4" ht="3" customHeight="1">
      <c r="A61" s="5"/>
      <c r="B61" s="36"/>
      <c r="C61" s="37"/>
      <c r="D61" s="33"/>
    </row>
    <row r="62" spans="1:4" ht="30" customHeight="1">
      <c r="A62" s="26" t="s">
        <v>16</v>
      </c>
      <c r="B62" s="45" t="s">
        <v>58</v>
      </c>
      <c r="C62" s="46"/>
      <c r="D62" s="33"/>
    </row>
    <row r="63" spans="1:4" ht="3" customHeight="1">
      <c r="A63" s="5"/>
      <c r="B63" s="36"/>
      <c r="C63" s="37"/>
      <c r="D63" s="33"/>
    </row>
    <row r="64" spans="1:4" ht="30" customHeight="1">
      <c r="A64" s="26" t="s">
        <v>18</v>
      </c>
      <c r="B64" s="45" t="s">
        <v>69</v>
      </c>
      <c r="C64" s="46"/>
      <c r="D64" s="33"/>
    </row>
    <row r="65" spans="1:4" ht="3" customHeight="1">
      <c r="A65" s="5"/>
      <c r="B65" s="36"/>
      <c r="C65" s="37"/>
      <c r="D65" s="33"/>
    </row>
    <row r="66" spans="1:4" ht="40.5" customHeight="1">
      <c r="A66" s="26" t="s">
        <v>42</v>
      </c>
      <c r="B66" s="45" t="s">
        <v>70</v>
      </c>
      <c r="C66" s="46"/>
      <c r="D66" s="33"/>
    </row>
    <row r="67" spans="1:4" ht="3" customHeight="1">
      <c r="A67" s="5"/>
      <c r="B67" s="36"/>
      <c r="C67" s="37"/>
      <c r="D67" s="33"/>
    </row>
    <row r="68" spans="1:4" ht="30" customHeight="1">
      <c r="A68" s="26" t="s">
        <v>43</v>
      </c>
      <c r="B68" s="45" t="s">
        <v>71</v>
      </c>
      <c r="C68" s="46"/>
      <c r="D68" s="33"/>
    </row>
    <row r="69" spans="1:4" ht="3" customHeight="1">
      <c r="A69" s="5"/>
      <c r="B69" s="36"/>
      <c r="C69" s="37"/>
      <c r="D69" s="33"/>
    </row>
    <row r="70" spans="1:4" ht="30" customHeight="1">
      <c r="A70" s="26" t="s">
        <v>44</v>
      </c>
      <c r="B70" s="45" t="s">
        <v>72</v>
      </c>
      <c r="C70" s="46"/>
      <c r="D70" s="33"/>
    </row>
    <row r="71" spans="1:4" ht="3" customHeight="1">
      <c r="A71" s="5"/>
      <c r="B71" s="36"/>
      <c r="C71" s="37"/>
      <c r="D71" s="33"/>
    </row>
    <row r="72" spans="1:4" ht="37.5" customHeight="1" hidden="1">
      <c r="A72" s="26" t="s">
        <v>45</v>
      </c>
      <c r="B72" s="45" t="s">
        <v>54</v>
      </c>
      <c r="C72" s="46"/>
      <c r="D72" s="33"/>
    </row>
    <row r="73" spans="1:4" ht="3" customHeight="1" hidden="1">
      <c r="A73" s="5"/>
      <c r="B73" s="36"/>
      <c r="C73" s="37"/>
      <c r="D73" s="33"/>
    </row>
    <row r="74" spans="1:4" ht="77.25" customHeight="1">
      <c r="A74" s="26" t="s">
        <v>46</v>
      </c>
      <c r="B74" s="45" t="s">
        <v>73</v>
      </c>
      <c r="C74" s="46"/>
      <c r="D74" s="33"/>
    </row>
    <row r="75" spans="1:4" ht="3" customHeight="1">
      <c r="A75" s="5"/>
      <c r="B75" s="36"/>
      <c r="C75" s="37"/>
      <c r="D75" s="33"/>
    </row>
    <row r="76" spans="1:4" ht="30" customHeight="1">
      <c r="A76" s="26" t="s">
        <v>47</v>
      </c>
      <c r="B76" s="45" t="s">
        <v>74</v>
      </c>
      <c r="C76" s="46"/>
      <c r="D76" s="33"/>
    </row>
    <row r="77" spans="1:4" ht="3" customHeight="1">
      <c r="A77" s="5"/>
      <c r="B77" s="36"/>
      <c r="C77" s="37"/>
      <c r="D77" s="33"/>
    </row>
    <row r="78" spans="1:4" ht="30" customHeight="1" hidden="1">
      <c r="A78" s="26" t="s">
        <v>48</v>
      </c>
      <c r="B78" s="45" t="s">
        <v>55</v>
      </c>
      <c r="C78" s="46"/>
      <c r="D78" s="33"/>
    </row>
    <row r="79" spans="1:4" ht="3" customHeight="1" hidden="1">
      <c r="A79" s="5"/>
      <c r="B79" s="36"/>
      <c r="C79" s="37"/>
      <c r="D79" s="33"/>
    </row>
    <row r="80" spans="1:4" ht="30" customHeight="1">
      <c r="A80" s="26" t="s">
        <v>49</v>
      </c>
      <c r="B80" s="45" t="s">
        <v>75</v>
      </c>
      <c r="C80" s="46"/>
      <c r="D80" s="33"/>
    </row>
    <row r="81" spans="1:4" ht="3" customHeight="1">
      <c r="A81" s="5"/>
      <c r="B81" s="36"/>
      <c r="C81" s="37"/>
      <c r="D81" s="33"/>
    </row>
    <row r="82" spans="1:4" ht="30" customHeight="1">
      <c r="A82" s="26" t="s">
        <v>50</v>
      </c>
      <c r="B82" s="45" t="s">
        <v>76</v>
      </c>
      <c r="C82" s="46"/>
      <c r="D82" s="33"/>
    </row>
    <row r="83" spans="1:4" ht="3" customHeight="1">
      <c r="A83" s="5"/>
      <c r="B83" s="36"/>
      <c r="C83" s="37"/>
      <c r="D83" s="33"/>
    </row>
    <row r="84" spans="1:4" ht="30" customHeight="1">
      <c r="A84" s="26" t="s">
        <v>51</v>
      </c>
      <c r="B84" s="45" t="s">
        <v>77</v>
      </c>
      <c r="C84" s="46"/>
      <c r="D84" s="33"/>
    </row>
    <row r="85" spans="1:4" ht="3" customHeight="1">
      <c r="A85" s="5"/>
      <c r="B85" s="38"/>
      <c r="C85" s="21"/>
      <c r="D85" s="33"/>
    </row>
    <row r="86" spans="1:4" ht="30" customHeight="1">
      <c r="A86" s="26" t="s">
        <v>52</v>
      </c>
      <c r="B86" s="45" t="s">
        <v>78</v>
      </c>
      <c r="C86" s="46"/>
      <c r="D86" s="33"/>
    </row>
    <row r="87" spans="1:4" ht="3" customHeight="1">
      <c r="A87" s="5"/>
      <c r="B87" s="38"/>
      <c r="C87" s="21"/>
      <c r="D87" s="33"/>
    </row>
    <row r="88" spans="1:4" ht="30" customHeight="1">
      <c r="A88" s="26" t="s">
        <v>56</v>
      </c>
      <c r="B88" s="45" t="s">
        <v>79</v>
      </c>
      <c r="C88" s="46"/>
      <c r="D88" s="33"/>
    </row>
  </sheetData>
  <sheetProtection password="D4CF" sheet="1" objects="1"/>
  <mergeCells count="47">
    <mergeCell ref="C30:C31"/>
    <mergeCell ref="A30:A31"/>
    <mergeCell ref="C12:C13"/>
    <mergeCell ref="A54:C54"/>
    <mergeCell ref="C21:C22"/>
    <mergeCell ref="A24:A25"/>
    <mergeCell ref="C24:C25"/>
    <mergeCell ref="A27:A28"/>
    <mergeCell ref="C27:C28"/>
    <mergeCell ref="A36:A37"/>
    <mergeCell ref="A15:A16"/>
    <mergeCell ref="A48:A49"/>
    <mergeCell ref="B88:C88"/>
    <mergeCell ref="C36:C37"/>
    <mergeCell ref="A39:A40"/>
    <mergeCell ref="C39:C40"/>
    <mergeCell ref="A42:A43"/>
    <mergeCell ref="C42:C43"/>
    <mergeCell ref="B68:C68"/>
    <mergeCell ref="B70:C70"/>
    <mergeCell ref="A45:A46"/>
    <mergeCell ref="C45:C46"/>
    <mergeCell ref="A2:D2"/>
    <mergeCell ref="A9:A10"/>
    <mergeCell ref="C9:C10"/>
    <mergeCell ref="A33:A34"/>
    <mergeCell ref="C33:C34"/>
    <mergeCell ref="C15:C16"/>
    <mergeCell ref="A18:A19"/>
    <mergeCell ref="C18:C19"/>
    <mergeCell ref="A21:A22"/>
    <mergeCell ref="A12:A13"/>
    <mergeCell ref="C48:C49"/>
    <mergeCell ref="B56:C56"/>
    <mergeCell ref="B58:C58"/>
    <mergeCell ref="B60:C60"/>
    <mergeCell ref="B62:C62"/>
    <mergeCell ref="B64:C64"/>
    <mergeCell ref="B66:C66"/>
    <mergeCell ref="B82:C82"/>
    <mergeCell ref="B84:C84"/>
    <mergeCell ref="B86:C86"/>
    <mergeCell ref="B72:C72"/>
    <mergeCell ref="B74:C74"/>
    <mergeCell ref="B80:C80"/>
    <mergeCell ref="B76:C76"/>
    <mergeCell ref="B78:C78"/>
  </mergeCells>
  <printOptions/>
  <pageMargins left="0.56" right="0.1968503937007874" top="0.97" bottom="0.7480314960629921" header="0.32" footer="0.31496062992125984"/>
  <pageSetup fitToHeight="2" horizontalDpi="1200" verticalDpi="1200" orientation="portrait" paperSize="9" scale="98" r:id="rId1"/>
  <rowBreaks count="1" manualBreakCount="1">
    <brk id="5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Microsoft</cp:lastModifiedBy>
  <cp:lastPrinted>2017-02-02T23:08:45Z</cp:lastPrinted>
  <dcterms:created xsi:type="dcterms:W3CDTF">2012-02-03T21:23:20Z</dcterms:created>
  <dcterms:modified xsi:type="dcterms:W3CDTF">2017-02-02T23:36:05Z</dcterms:modified>
  <cp:category/>
  <cp:version/>
  <cp:contentType/>
  <cp:contentStatus/>
</cp:coreProperties>
</file>