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30" windowWidth="11715" windowHeight="10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'Hoja1'!$A$1:$C$92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<sst xmlns="http://schemas.openxmlformats.org/spreadsheetml/2006/main" count="97" uniqueCount="85">
  <si>
    <t>TABLA DE CÁLCULO DE DERECHOS DE CONSTRUCCIÓN</t>
  </si>
  <si>
    <t>OBRA: CALLE Y Nº</t>
  </si>
  <si>
    <t>PROPIETARIO</t>
  </si>
  <si>
    <t>DATOS A INGRESAR EN LAS CELDAS COLOR AZUL</t>
  </si>
  <si>
    <t>CODIGO</t>
  </si>
  <si>
    <t>PARCIAL</t>
  </si>
  <si>
    <t>CAT.</t>
  </si>
  <si>
    <t>VIVIENDA</t>
  </si>
  <si>
    <t>COMERCIO</t>
  </si>
  <si>
    <t>INDUSTRIA</t>
  </si>
  <si>
    <t>SALA ESPECT.</t>
  </si>
  <si>
    <t>TIPO DE CONSTRUCCIÓN</t>
  </si>
  <si>
    <t>A</t>
  </si>
  <si>
    <t>B</t>
  </si>
  <si>
    <t>C</t>
  </si>
  <si>
    <t>CATEGORÍA</t>
  </si>
  <si>
    <t>D</t>
  </si>
  <si>
    <r>
      <t>A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C- D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(Según planilla de categorización de RENTAS)</t>
    </r>
  </si>
  <si>
    <t>E</t>
  </si>
  <si>
    <t>TOT.</t>
  </si>
  <si>
    <t>SUPERFICIE CUBIERTA (m2)</t>
  </si>
  <si>
    <t>Indique cantidad de m2 cubiertos a presentar</t>
  </si>
  <si>
    <t>SUPERFICIE SEMI-CUBIERTA (m2)</t>
  </si>
  <si>
    <t>Indique cantidad de m2 semi-cubiertos a presentar</t>
  </si>
  <si>
    <t>TIPO DE PRESENTACIÓN</t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</si>
  <si>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OTROS USOS OBRA NUEVA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                 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</si>
  <si>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TOT</t>
  </si>
  <si>
    <t>DISTRITO URBANO DE LA OBRA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</si>
  <si>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  <r>
      <rPr>
        <b/>
        <sz val="12"/>
        <rFont val="Arial"/>
        <family val="2"/>
      </rPr>
      <t xml:space="preserve">
4-</t>
    </r>
    <r>
      <rPr>
        <sz val="8"/>
        <rFont val="Arial"/>
        <family val="2"/>
      </rPr>
      <t xml:space="preserve"> R8- Áreas Rurales, Áreas Urbanas fuera del Ejido y Áreas Complementarias.</t>
    </r>
  </si>
  <si>
    <t>SUPERFICIE A DEMOLER (m2)</t>
  </si>
  <si>
    <t>Indique cantidad de m2 a demoler (si sólo se declara demolición deje vacío el resto de los casilleros)</t>
  </si>
  <si>
    <t>MODIFICACIONES INTERNAS- CAMBIO DE TECHO- ESPEJO DE AGUA</t>
  </si>
  <si>
    <r>
      <t xml:space="preserve">Indique monto del presupuesto presentado en </t>
    </r>
    <r>
      <rPr>
        <b/>
        <sz val="12"/>
        <rFont val="Arial"/>
        <family val="2"/>
      </rPr>
      <t>$</t>
    </r>
    <r>
      <rPr>
        <sz val="8"/>
        <rFont val="Arial"/>
        <family val="2"/>
      </rPr>
      <t xml:space="preserve"> (completar también los incisos </t>
    </r>
    <r>
      <rPr>
        <b/>
        <sz val="12"/>
        <rFont val="Arial"/>
        <family val="2"/>
      </rPr>
      <t xml:space="preserve">9 </t>
    </r>
    <r>
      <rPr>
        <sz val="8"/>
        <rFont val="Arial"/>
        <family val="2"/>
      </rPr>
      <t>y</t>
    </r>
    <r>
      <rPr>
        <b/>
        <sz val="12"/>
        <rFont val="Arial"/>
        <family val="2"/>
      </rPr>
      <t xml:space="preserve"> 10</t>
    </r>
    <r>
      <rPr>
        <sz val="8"/>
        <rFont val="Arial"/>
        <family val="2"/>
      </rPr>
      <t>)</t>
    </r>
  </si>
  <si>
    <t>TIPO DE PRESENTACIÓN (inciso 8)</t>
  </si>
  <si>
    <t>DISTRITO URBANO DE LA OBRA (inciso 8)</t>
  </si>
  <si>
    <t>OCUPACIÓN DE ESPACIO AÉREO- CUERPOS SALIENTES CERRADOS</t>
  </si>
  <si>
    <t>Indique Superficie de TODAS las plantas</t>
  </si>
  <si>
    <t>OCUPACIÓN DE ESPACIO AÉREO- BALCONES ABIERTOS</t>
  </si>
  <si>
    <t>DISTRITOS URBANOS DE OCUPACIÓN DE ESPACIO AÉREO (Art. 37 Inciso 7)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</si>
  <si>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</si>
  <si>
    <t xml:space="preserve">TOTAL </t>
  </si>
  <si>
    <t>OTROS DATOS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</si>
  <si>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</si>
  <si>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</si>
  <si>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</si>
  <si>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</si>
  <si>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</si>
  <si>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</si>
  <si>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</si>
  <si>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</si>
  <si>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</si>
  <si>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</si>
  <si>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</si>
  <si>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</si>
  <si>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r>
      <t xml:space="preserve">ARTÍCULO 30º
</t>
    </r>
    <r>
      <rPr>
        <b/>
        <sz val="10"/>
        <rFont val="Verdana"/>
        <family val="2"/>
      </rPr>
      <t>Anteproyectos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</si>
  <si>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r>
      <t xml:space="preserve">ARTÍCULO 31º
</t>
    </r>
    <r>
      <rPr>
        <b/>
        <sz val="10"/>
        <rFont val="Verdana"/>
        <family val="2"/>
      </rPr>
      <t>Modificación de obra en curso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</si>
  <si>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t>OTROS USOS</t>
  </si>
  <si>
    <t>7a</t>
  </si>
  <si>
    <t>7b</t>
  </si>
  <si>
    <t>SUPERFICIE DEMOLIDA SIN PERMISO (m2)</t>
  </si>
  <si>
    <t>Indique cantidad de m2 DEMOLIDOS SIN PERMISO (si sólo se declara demolición deje vacío el resto de los casilleros)</t>
  </si>
  <si>
    <r>
      <t xml:space="preserve">ARTÍCULO 25º inc. 4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Pedido de reanudación de trámite de expediente archivado= $ 150.00</t>
    </r>
  </si>
  <si>
    <r>
      <t xml:space="preserve">ARTÍCULO 25º inc. d 3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Certificación de actuaciones= $ 176,00 + $ 16,00 por cada foja</t>
    </r>
  </si>
  <si>
    <r>
      <t xml:space="preserve">ARTÍCULO 35º inc. a 9
</t>
    </r>
    <r>
      <rPr>
        <b/>
        <sz val="10"/>
        <rFont val="Verdana"/>
        <family val="2"/>
      </rPr>
      <t xml:space="preserve">Vallas provisorias </t>
    </r>
    <r>
      <rPr>
        <sz val="10"/>
        <rFont val="Verdana"/>
        <family val="2"/>
      </rPr>
      <t xml:space="preserve">(ver polígonos)
1º A y 1º B= </t>
    </r>
    <r>
      <rPr>
        <b/>
        <sz val="10"/>
        <rFont val="Verdana"/>
        <family val="2"/>
      </rPr>
      <t xml:space="preserve">$ 35,00/m2/día - </t>
    </r>
    <r>
      <rPr>
        <sz val="10"/>
        <rFont val="Verdana"/>
        <family val="2"/>
      </rPr>
      <t xml:space="preserve">2º A, 2º B y 2º C= </t>
    </r>
    <r>
      <rPr>
        <b/>
        <sz val="10"/>
        <rFont val="Verdana"/>
        <family val="2"/>
      </rPr>
      <t>$ 20,00/m2/día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Reducciones= </t>
    </r>
    <r>
      <rPr>
        <sz val="10"/>
        <rFont val="Verdana"/>
        <family val="2"/>
      </rPr>
      <t>10% hasta entrepiso PB
Obra nueva: plazo máx. 365 días - Remodelación: plazo máx. 90 días. Por más de 30 días: descuento adicional: mas de 20 m2= 25% / mas de 40 m2= 35%</t>
    </r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</si>
  <si>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VIVIENDA MULTIFAMILIAR Y OTROS USOS (OBRA NUEVA) 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</si>
  <si>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r>
      <t>1</t>
    </r>
    <r>
      <rPr>
        <sz val="8"/>
        <rFont val="Arial"/>
        <family val="2"/>
      </rPr>
      <t xml:space="preserve">-VIVIENDA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COMERCIO / VIVIENDA MULTIFAMILIAR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INDUSTRIA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SALA DE ESPECTÁCULOS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OTROS USOS</t>
    </r>
  </si>
  <si>
    <r>
      <t xml:space="preserve">ARTÍCULO 25º d. inc. f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a solicitud del interesado= $ 220,00</t>
    </r>
  </si>
  <si>
    <r>
      <t>1-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Art. 3.1.1 - 3.1.2 - 3.1.3 - 3.1.4 /</t>
    </r>
    <r>
      <rPr>
        <b/>
        <sz val="12"/>
        <rFont val="Arial"/>
        <family val="2"/>
      </rPr>
      <t xml:space="preserve"> 2- </t>
    </r>
    <r>
      <rPr>
        <sz val="8"/>
        <rFont val="Arial"/>
        <family val="2"/>
      </rPr>
      <t>Art. 3.2.1 /</t>
    </r>
    <r>
      <rPr>
        <b/>
        <sz val="12"/>
        <rFont val="Arial"/>
        <family val="2"/>
      </rPr>
      <t xml:space="preserve"> 3- </t>
    </r>
    <r>
      <rPr>
        <sz val="8"/>
        <rFont val="Arial"/>
        <family val="2"/>
      </rPr>
      <t>Art. 3.2.2 /</t>
    </r>
    <r>
      <rPr>
        <b/>
        <sz val="12"/>
        <rFont val="Arial"/>
        <family val="2"/>
      </rPr>
      <t xml:space="preserve"> 4- </t>
    </r>
    <r>
      <rPr>
        <sz val="8"/>
        <rFont val="Arial"/>
        <family val="2"/>
      </rPr>
      <t>Art. 3.2.3 /</t>
    </r>
    <r>
      <rPr>
        <b/>
        <sz val="12"/>
        <rFont val="Arial"/>
        <family val="2"/>
      </rPr>
      <t xml:space="preserve"> 5- </t>
    </r>
    <r>
      <rPr>
        <sz val="8"/>
        <rFont val="Arial"/>
        <family val="2"/>
      </rPr>
      <t>Art. 3.2.4 /</t>
    </r>
    <r>
      <rPr>
        <b/>
        <sz val="12"/>
        <rFont val="Arial"/>
        <family val="2"/>
      </rPr>
      <t xml:space="preserve"> 6- </t>
    </r>
    <r>
      <rPr>
        <sz val="8"/>
        <rFont val="Arial"/>
        <family val="2"/>
      </rPr>
      <t>Art. 3.2.5 /</t>
    </r>
    <r>
      <rPr>
        <b/>
        <sz val="12"/>
        <rFont val="Arial"/>
        <family val="2"/>
      </rPr>
      <t xml:space="preserve"> 7- </t>
    </r>
    <r>
      <rPr>
        <sz val="8"/>
        <rFont val="Arial"/>
        <family val="2"/>
      </rPr>
      <t>Art. 3.3.1 /</t>
    </r>
    <r>
      <rPr>
        <b/>
        <sz val="12"/>
        <rFont val="Arial"/>
        <family val="2"/>
      </rPr>
      <t xml:space="preserve"> 0- </t>
    </r>
    <r>
      <rPr>
        <sz val="8"/>
        <rFont val="Arial"/>
        <family val="2"/>
      </rPr>
      <t>Ninguno</t>
    </r>
  </si>
  <si>
    <t>Partido de General Pueyrredón</t>
  </si>
  <si>
    <t>Creado por: www.almenaweb.com</t>
  </si>
  <si>
    <t xml:space="preserve">ORD. 25134 - REGULARIZACION DE CONSTRUCCIONES </t>
  </si>
  <si>
    <t>ARTÍCULO 27º RECARGOS Y DESCUENTOS: Estudio particularizado 30% - Grupo 1 (25%) R1, R2, R3, R7, R7B1, R7B2, C1, C1a, C1e Y C2 - GRUPO 2 (0%) R4, R5, C3, C5, E1, E2, Ie, I1P2, I2, PIM - GRUPO 3 (-25%) R6, R7B3, C4, E3 y R7 fuera del egido - GRUPO 4 (-50%) R8, Areas rurales, complementarias y urbanas fuera del egido.</t>
  </si>
  <si>
    <r>
      <t xml:space="preserve">ARTÍCULO 25º D 6
</t>
    </r>
    <r>
      <rPr>
        <b/>
        <sz val="10"/>
        <rFont val="Verdana"/>
        <family val="2"/>
      </rPr>
      <t>Utilización de explosivos</t>
    </r>
    <r>
      <rPr>
        <sz val="10"/>
        <rFont val="Verdana"/>
        <family val="2"/>
      </rPr>
      <t xml:space="preserve"> (hasta 30 días)= ---------------</t>
    </r>
  </si>
  <si>
    <r>
      <t xml:space="preserve">ARTÍCULO 25º D 8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urbanístico= $ 3130,00</t>
    </r>
  </si>
  <si>
    <t xml:space="preserve">ORD. FISCAL N° 20330 ART N° 157° al 167° -  ORD. IMPOSITIVA  N° 20329 ART 25° AL 35° </t>
  </si>
  <si>
    <r>
      <t xml:space="preserve">ARTÍCULO 35º D 2
</t>
    </r>
    <r>
      <rPr>
        <b/>
        <sz val="10"/>
        <rFont val="Verdana"/>
        <family val="2"/>
      </rPr>
      <t>Ocupación de vía Pública
Poligono Constitución a Vertiz / 100 Mar a San Juan: 250,00/ m2 por día.
Resto de la ciudad: 556/ m2 por día.</t>
    </r>
  </si>
  <si>
    <t>2024 - 3</t>
  </si>
  <si>
    <r>
      <t xml:space="preserve">ARTÍCULO 25º: 3- </t>
    </r>
    <r>
      <rPr>
        <b/>
        <sz val="10"/>
        <rFont val="Verdana"/>
        <family val="2"/>
      </rPr>
      <t>Reanudación de expediente: $ 3950,00</t>
    </r>
    <r>
      <rPr>
        <sz val="10"/>
        <rFont val="Verdana"/>
        <family val="2"/>
      </rPr>
      <t xml:space="preserve"> - 3a - </t>
    </r>
    <r>
      <rPr>
        <b/>
        <sz val="10"/>
        <rFont val="Verdana"/>
        <family val="2"/>
      </rPr>
      <t>Formación de expte,</t>
    </r>
    <r>
      <rPr>
        <sz val="10"/>
        <rFont val="Verdana"/>
        <family val="2"/>
      </rPr>
      <t xml:space="preserve">
Hasta 30 hojas =</t>
    </r>
    <r>
      <rPr>
        <b/>
        <sz val="10"/>
        <rFont val="Verdana"/>
        <family val="2"/>
      </rPr>
      <t xml:space="preserve"> $ 3950,00 - 3b- </t>
    </r>
    <r>
      <rPr>
        <sz val="10"/>
        <rFont val="Verdana"/>
        <family val="2"/>
      </rPr>
      <t xml:space="preserve">Por c/5 hojas subsiguientes o fracción= </t>
    </r>
    <r>
      <rPr>
        <b/>
        <sz val="10"/>
        <rFont val="Verdana"/>
        <family val="2"/>
      </rPr>
      <t>$ 770,00</t>
    </r>
  </si>
  <si>
    <r>
      <t xml:space="preserve">ARTÍCULO 29º
</t>
    </r>
    <r>
      <rPr>
        <b/>
        <sz val="10"/>
        <rFont val="Verdana"/>
        <family val="2"/>
      </rPr>
      <t>Consultas escritas sobre factibilidad de obra (duración 90 días)</t>
    </r>
    <r>
      <rPr>
        <sz val="10"/>
        <rFont val="Verdana"/>
        <family val="2"/>
      </rPr>
      <t xml:space="preserve">=  </t>
    </r>
    <r>
      <rPr>
        <b/>
        <sz val="10"/>
        <rFont val="Verdana"/>
        <family val="2"/>
      </rPr>
      <t>$ 12890.00</t>
    </r>
  </si>
  <si>
    <r>
      <t xml:space="preserve">ARTÍCULO 34º
Solicitud de </t>
    </r>
    <r>
      <rPr>
        <b/>
        <sz val="10"/>
        <rFont val="Verdana"/>
        <family val="2"/>
      </rPr>
      <t>Inicio de obra bajo Responsabilidad del Propietario y Proyectista</t>
    </r>
    <r>
      <rPr>
        <sz val="10"/>
        <rFont val="Verdana"/>
        <family val="2"/>
      </rPr>
      <t xml:space="preserve"> (validez de 15 días) =</t>
    </r>
    <r>
      <rPr>
        <b/>
        <sz val="10"/>
        <rFont val="Verdana"/>
        <family val="2"/>
      </rPr>
      <t xml:space="preserve"> $ 19940,00</t>
    </r>
  </si>
  <si>
    <r>
      <t xml:space="preserve">ARTÍCULO 25º C) SECRETARIA DE OBRAS Y PLANEAMIENTO URBANO: 
Fotocopia simple: </t>
    </r>
    <r>
      <rPr>
        <b/>
        <sz val="10"/>
        <rFont val="Verdana"/>
        <family val="2"/>
      </rPr>
      <t>$ 80,00</t>
    </r>
    <r>
      <rPr>
        <sz val="10"/>
        <rFont val="Verdana"/>
        <family val="2"/>
      </rPr>
      <t xml:space="preserve"> - Fotocopia certificada: </t>
    </r>
    <r>
      <rPr>
        <b/>
        <sz val="10"/>
        <rFont val="Verdana"/>
        <family val="2"/>
      </rPr>
      <t>$ 170,00</t>
    </r>
    <r>
      <rPr>
        <sz val="10"/>
        <rFont val="Verdana"/>
        <family val="2"/>
      </rPr>
      <t xml:space="preserve"> - Certificación plano con Legajo: </t>
    </r>
    <r>
      <rPr>
        <b/>
        <sz val="10"/>
        <rFont val="Verdana"/>
        <family val="2"/>
      </rPr>
      <t xml:space="preserve">$ 3430,00 -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Certificación de copia- </t>
    </r>
    <r>
      <rPr>
        <sz val="10"/>
        <rFont val="Verdana"/>
        <family val="2"/>
      </rPr>
      <t xml:space="preserve"> Por plano aprobado </t>
    </r>
    <r>
      <rPr>
        <b/>
        <sz val="10"/>
        <rFont val="Verdana"/>
        <family val="2"/>
      </rPr>
      <t>$ 6960,00 -</t>
    </r>
    <r>
      <rPr>
        <sz val="10"/>
        <rFont val="Verdana"/>
        <family val="2"/>
      </rPr>
      <t xml:space="preserve"> Por copia restante  </t>
    </r>
    <r>
      <rPr>
        <b/>
        <sz val="10"/>
        <rFont val="Verdana"/>
        <family val="2"/>
      </rPr>
      <t>$ 3430,00-</t>
    </r>
  </si>
  <si>
    <r>
      <t xml:space="preserve">ARTÍCULO 25º D 9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Solicitud de Construcción= $ 6960,00</t>
    </r>
  </si>
  <si>
    <r>
      <t xml:space="preserve">ARTÍCULO 25° D 8
</t>
    </r>
    <r>
      <rPr>
        <b/>
        <sz val="10"/>
        <rFont val="Verdana"/>
        <family val="2"/>
      </rPr>
      <t>Uso de Suelo: $ 6960,00</t>
    </r>
  </si>
  <si>
    <t>ARTÍCULO 35º inc. A
Vallado Provisorio Zona 1A: $ 850,00/ m2 por día.
Vallado Provisorio Zona 2A: $ 420,00/ m2 por día.</t>
  </si>
  <si>
    <t>VALORES VIGENTES DESDE
01 DE JULIO 2024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</si>
</sst>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180" fontId="15" fillId="35" borderId="0" xfId="0" applyNumberFormat="1" applyFont="1" applyFill="1" applyBorder="1" applyAlignment="1" applyProtection="1">
      <alignment/>
      <protection/>
    </xf>
    <xf numFmtId="180" fontId="15" fillId="35" borderId="17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right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37" borderId="18" xfId="0" applyFont="1" applyFill="1" applyBorder="1" applyAlignment="1" applyProtection="1">
      <alignment horizontal="left" vertical="center" wrapText="1"/>
      <protection/>
    </xf>
    <xf numFmtId="0" fontId="7" fillId="37" borderId="19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70" zoomScaleNormal="90" zoomScaleSheetLayoutView="70" zoomScalePageLayoutView="0" workbookViewId="0" topLeftCell="A1">
      <selection activeCell="C10" sqref="C10:C11"/>
    </sheetView>
  </sheetViews>
  <sheetFormatPr defaultColWidth="11.421875" defaultRowHeight="15"/>
  <cols>
    <col min="1" max="1" width="4.8515625" style="2" customWidth="1"/>
    <col min="2" max="2" width="68.00390625" style="2" customWidth="1"/>
    <col min="3" max="3" width="28.8515625" style="2" customWidth="1"/>
    <col min="4" max="4" width="8.28125" style="2" hidden="1" customWidth="1"/>
    <col min="5" max="20" width="11.421875" style="2" hidden="1" customWidth="1"/>
    <col min="21" max="22" width="11.421875" style="2" customWidth="1"/>
    <col min="23" max="16384" width="11.421875" style="2" customWidth="1"/>
  </cols>
  <sheetData>
    <row r="1" spans="1:5" ht="15">
      <c r="A1" s="1" t="s">
        <v>0</v>
      </c>
      <c r="B1" s="1"/>
      <c r="C1" s="52" t="s">
        <v>76</v>
      </c>
      <c r="D1" s="1"/>
      <c r="E1" s="1"/>
    </row>
    <row r="2" spans="1:5" ht="30" customHeight="1">
      <c r="A2" s="1"/>
      <c r="B2" s="48" t="s">
        <v>74</v>
      </c>
      <c r="C2" s="61" t="s">
        <v>84</v>
      </c>
      <c r="D2" s="1"/>
      <c r="E2" s="1"/>
    </row>
    <row r="3" spans="2:5" ht="14.25" customHeight="1">
      <c r="B3" s="49" t="s">
        <v>68</v>
      </c>
      <c r="C3" s="50" t="s">
        <v>69</v>
      </c>
      <c r="D3" s="49"/>
      <c r="E3" s="1"/>
    </row>
    <row r="4" spans="2:5" ht="5.25" customHeight="1">
      <c r="B4" s="3"/>
      <c r="C4" s="3"/>
      <c r="D4" s="3"/>
      <c r="E4" s="3"/>
    </row>
    <row r="5" spans="2:5" ht="12.75">
      <c r="B5" s="4" t="s">
        <v>1</v>
      </c>
      <c r="C5" s="41" t="s">
        <v>2</v>
      </c>
      <c r="D5" s="32"/>
      <c r="E5" s="3"/>
    </row>
    <row r="6" spans="1:5" ht="12.75">
      <c r="A6" s="3"/>
      <c r="B6" s="35"/>
      <c r="C6" s="42"/>
      <c r="D6" s="40"/>
      <c r="E6" s="3"/>
    </row>
    <row r="7" spans="1:5" ht="12.75">
      <c r="A7" s="5"/>
      <c r="B7" s="5"/>
      <c r="C7" s="5"/>
      <c r="D7" s="5"/>
      <c r="E7" s="5"/>
    </row>
    <row r="8" spans="1:11" ht="12.75">
      <c r="A8" s="5"/>
      <c r="B8" s="34" t="s">
        <v>3</v>
      </c>
      <c r="C8" s="6" t="s">
        <v>4</v>
      </c>
      <c r="D8" s="6" t="s">
        <v>5</v>
      </c>
      <c r="E8" s="5"/>
      <c r="F8" s="7" t="s">
        <v>6</v>
      </c>
      <c r="G8" s="8" t="s">
        <v>7</v>
      </c>
      <c r="H8" s="8" t="s">
        <v>8</v>
      </c>
      <c r="I8" s="8" t="s">
        <v>9</v>
      </c>
      <c r="J8" s="9" t="s">
        <v>10</v>
      </c>
      <c r="K8" s="9" t="s">
        <v>56</v>
      </c>
    </row>
    <row r="9" spans="3:11" ht="12.75">
      <c r="C9" s="10"/>
      <c r="D9" s="10"/>
      <c r="E9" s="10"/>
      <c r="F9" s="11"/>
      <c r="G9" s="12">
        <v>1</v>
      </c>
      <c r="H9" s="12">
        <v>2</v>
      </c>
      <c r="I9" s="12">
        <v>3</v>
      </c>
      <c r="J9" s="13">
        <v>4</v>
      </c>
      <c r="K9" s="13">
        <v>5</v>
      </c>
    </row>
    <row r="10" spans="1:13" ht="12.75" customHeight="1">
      <c r="A10" s="56">
        <v>1</v>
      </c>
      <c r="B10" s="14" t="s">
        <v>11</v>
      </c>
      <c r="C10" s="55"/>
      <c r="D10" s="27"/>
      <c r="F10" s="15" t="s">
        <v>12</v>
      </c>
      <c r="G10" s="45">
        <v>245800</v>
      </c>
      <c r="H10" s="45">
        <f>+G10</f>
        <v>245800</v>
      </c>
      <c r="I10" s="45">
        <v>0</v>
      </c>
      <c r="J10" s="46">
        <f>+I11</f>
        <v>131700</v>
      </c>
      <c r="K10" s="46">
        <f>+J10</f>
        <v>131700</v>
      </c>
      <c r="L10" s="2">
        <f>SUM(G10:K10)</f>
        <v>755000</v>
      </c>
      <c r="M10" s="2">
        <f>$L$15-L10</f>
        <v>993850</v>
      </c>
    </row>
    <row r="11" spans="1:13" ht="34.5" customHeight="1">
      <c r="A11" s="56"/>
      <c r="B11" s="29" t="s">
        <v>65</v>
      </c>
      <c r="C11" s="55"/>
      <c r="D11" s="27"/>
      <c r="F11" s="15" t="s">
        <v>13</v>
      </c>
      <c r="G11" s="45">
        <v>167000</v>
      </c>
      <c r="H11" s="45">
        <f>+G11</f>
        <v>167000</v>
      </c>
      <c r="I11" s="45">
        <v>131700</v>
      </c>
      <c r="J11" s="46">
        <f>+I12</f>
        <v>85800</v>
      </c>
      <c r="K11" s="46">
        <f>+J11</f>
        <v>85800</v>
      </c>
      <c r="L11" s="2">
        <f>SUM(G11:K11)</f>
        <v>637300</v>
      </c>
      <c r="M11" s="2">
        <f>$L$15-L11</f>
        <v>1111550</v>
      </c>
    </row>
    <row r="12" spans="1:13" ht="3" customHeight="1">
      <c r="A12" s="5"/>
      <c r="C12" s="5"/>
      <c r="D12" s="27"/>
      <c r="F12" s="15" t="s">
        <v>14</v>
      </c>
      <c r="G12" s="45">
        <v>122900</v>
      </c>
      <c r="H12" s="45">
        <f>+G12</f>
        <v>122900</v>
      </c>
      <c r="I12" s="45">
        <f>+H13</f>
        <v>85800</v>
      </c>
      <c r="J12" s="46">
        <f>+I13</f>
        <v>52300</v>
      </c>
      <c r="K12" s="46">
        <f>+J12</f>
        <v>52300</v>
      </c>
      <c r="L12" s="2">
        <f>SUM(G12:K12)</f>
        <v>436200</v>
      </c>
      <c r="M12" s="2">
        <f>$L$15-L12</f>
        <v>1312650</v>
      </c>
    </row>
    <row r="13" spans="1:13" ht="12.75" customHeight="1">
      <c r="A13" s="56">
        <v>2</v>
      </c>
      <c r="B13" s="14" t="s">
        <v>15</v>
      </c>
      <c r="C13" s="55"/>
      <c r="D13" s="27"/>
      <c r="F13" s="15" t="s">
        <v>16</v>
      </c>
      <c r="G13" s="45">
        <v>34650</v>
      </c>
      <c r="H13" s="45">
        <v>85800</v>
      </c>
      <c r="I13" s="45">
        <v>52300</v>
      </c>
      <c r="J13" s="46"/>
      <c r="K13" s="46">
        <f>+G13</f>
        <v>34650</v>
      </c>
      <c r="L13" s="2">
        <f>SUM(G13:K13)</f>
        <v>207400</v>
      </c>
      <c r="M13" s="2">
        <f>$L$15-L13</f>
        <v>1541450</v>
      </c>
    </row>
    <row r="14" spans="1:18" ht="21" customHeight="1">
      <c r="A14" s="56"/>
      <c r="B14" s="18" t="s">
        <v>17</v>
      </c>
      <c r="C14" s="55"/>
      <c r="D14" s="27">
        <f>S21</f>
        <v>0</v>
      </c>
      <c r="F14" s="15" t="s">
        <v>18</v>
      </c>
      <c r="G14" s="45">
        <v>17400</v>
      </c>
      <c r="H14" s="45"/>
      <c r="I14" s="45">
        <f>+G13</f>
        <v>34650</v>
      </c>
      <c r="J14" s="46"/>
      <c r="K14" s="45"/>
      <c r="L14" s="2">
        <f>SUM(G14:J14)</f>
        <v>52050</v>
      </c>
      <c r="M14" s="2">
        <f>$L$15-L14</f>
        <v>1696800</v>
      </c>
      <c r="N14" s="2">
        <f>SUM(N16:N20)</f>
        <v>0</v>
      </c>
      <c r="O14" s="2">
        <f>SUM(O15:O20)</f>
        <v>0</v>
      </c>
      <c r="P14" s="2">
        <f>SUM(P15:P20)</f>
        <v>0</v>
      </c>
      <c r="Q14" s="2">
        <f>SUM(Q15:Q20)</f>
        <v>0</v>
      </c>
      <c r="R14" s="2">
        <f>SUM(R15:R20)</f>
        <v>0</v>
      </c>
    </row>
    <row r="15" spans="1:20" ht="3" customHeight="1">
      <c r="A15" s="5"/>
      <c r="C15" s="5"/>
      <c r="D15" s="27"/>
      <c r="F15" s="15" t="s">
        <v>19</v>
      </c>
      <c r="G15" s="16">
        <f>SUM(G10:G14)</f>
        <v>587750</v>
      </c>
      <c r="H15" s="16">
        <f>SUM(H10:H13)</f>
        <v>621500</v>
      </c>
      <c r="I15" s="16">
        <f>SUM(I10:I13)</f>
        <v>269800</v>
      </c>
      <c r="J15" s="17">
        <f>SUM(J10:J12)</f>
        <v>269800</v>
      </c>
      <c r="K15" s="17">
        <f>SUM(K10:K12)</f>
        <v>269800</v>
      </c>
      <c r="L15" s="2">
        <f>SUM(G15:J15)</f>
        <v>1748850</v>
      </c>
      <c r="N15" s="2">
        <f>SUMIF($C$10,G$9,G15)</f>
        <v>0</v>
      </c>
      <c r="O15" s="2">
        <f>SUMIF($C$10,H$9,H15)</f>
        <v>0</v>
      </c>
      <c r="P15" s="2">
        <f>SUMIF($C$10,I$9,I15)</f>
        <v>0</v>
      </c>
      <c r="Q15" s="2">
        <f>SUMIF($C$10,J$9,J15)</f>
        <v>0</v>
      </c>
      <c r="R15" s="2">
        <f>SUMIF($C$10,K$9,K15)</f>
        <v>0</v>
      </c>
      <c r="T15" s="2">
        <v>1</v>
      </c>
    </row>
    <row r="16" spans="1:20" ht="12.75" customHeight="1">
      <c r="A16" s="56">
        <v>3</v>
      </c>
      <c r="B16" s="14" t="s">
        <v>20</v>
      </c>
      <c r="C16" s="55"/>
      <c r="D16" s="27"/>
      <c r="F16" s="15" t="s">
        <v>12</v>
      </c>
      <c r="G16" s="16">
        <f>SUM(G11:G14)*-1</f>
        <v>-341950</v>
      </c>
      <c r="H16" s="16">
        <f>SUM(H11:H14)*-1</f>
        <v>-375700</v>
      </c>
      <c r="I16" s="16">
        <f>SUM(I11:I14)*-1</f>
        <v>-304450</v>
      </c>
      <c r="J16" s="17">
        <f>SUM(J11:J14)*-1</f>
        <v>-138100</v>
      </c>
      <c r="K16" s="17">
        <f>SUM(K11:K14)*-1</f>
        <v>-172750</v>
      </c>
      <c r="N16" s="2">
        <f aca="true" t="shared" si="0" ref="N16:R20">SUMIF($C$13,$F10,G16)</f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T16" s="2">
        <v>2</v>
      </c>
    </row>
    <row r="17" spans="1:18" ht="21" customHeight="1">
      <c r="A17" s="56"/>
      <c r="B17" s="28" t="s">
        <v>21</v>
      </c>
      <c r="C17" s="55"/>
      <c r="D17" s="27">
        <f>C16</f>
        <v>0</v>
      </c>
      <c r="F17" s="15" t="s">
        <v>13</v>
      </c>
      <c r="G17" s="16">
        <f>SUM(G10,G12:G14)*-1</f>
        <v>-420750</v>
      </c>
      <c r="H17" s="16">
        <f>SUM(H10,H12:H14)*-1</f>
        <v>-454500</v>
      </c>
      <c r="I17" s="16">
        <f>SUM(I10,I12:I14)*-1</f>
        <v>-172750</v>
      </c>
      <c r="J17" s="17">
        <f>SUM(J10,J12:J14)*-1</f>
        <v>-184000</v>
      </c>
      <c r="K17" s="17">
        <f>SUM(K10,K12:K14)*-1</f>
        <v>-218650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</row>
    <row r="18" spans="1:18" ht="3" customHeight="1">
      <c r="A18" s="5"/>
      <c r="C18" s="5"/>
      <c r="D18" s="27"/>
      <c r="F18" s="15" t="s">
        <v>14</v>
      </c>
      <c r="G18" s="16">
        <f>SUM(G10:G11,G13:G14)*-1</f>
        <v>-464850</v>
      </c>
      <c r="H18" s="16">
        <f>SUM(H10:H11,H13:H14)*-1</f>
        <v>-498600</v>
      </c>
      <c r="I18" s="16">
        <f>SUM(I10:I11,I13:I14)*-1</f>
        <v>-218650</v>
      </c>
      <c r="J18" s="17">
        <f>SUM(J10:J11,J13:J14)*-1</f>
        <v>-217500</v>
      </c>
      <c r="K18" s="17">
        <f>SUM(K10:K11,K13:K14)*-1</f>
        <v>-252150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</row>
    <row r="19" spans="1:18" ht="12.75" customHeight="1">
      <c r="A19" s="56">
        <v>4</v>
      </c>
      <c r="B19" s="14" t="s">
        <v>22</v>
      </c>
      <c r="C19" s="55"/>
      <c r="D19" s="27"/>
      <c r="F19" s="15" t="s">
        <v>16</v>
      </c>
      <c r="G19" s="16">
        <f>SUM(G10:G12,G14)*-1</f>
        <v>-553100</v>
      </c>
      <c r="H19" s="16">
        <f>SUM(H10:H12,H14)*-1</f>
        <v>-535700</v>
      </c>
      <c r="I19" s="16">
        <f>SUM(I10:I12,I14)*-1</f>
        <v>-252150</v>
      </c>
      <c r="J19" s="17">
        <f>-J15</f>
        <v>-269800</v>
      </c>
      <c r="K19" s="17">
        <f>-K15</f>
        <v>-269800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</row>
    <row r="20" spans="1:18" ht="21" customHeight="1">
      <c r="A20" s="56"/>
      <c r="B20" s="28" t="s">
        <v>23</v>
      </c>
      <c r="C20" s="55"/>
      <c r="D20" s="27">
        <f>C19</f>
        <v>0</v>
      </c>
      <c r="F20" s="15" t="s">
        <v>18</v>
      </c>
      <c r="G20" s="16">
        <f>SUM(G10:G13)*-1</f>
        <v>-570350</v>
      </c>
      <c r="H20" s="16">
        <f>-H15</f>
        <v>-621500</v>
      </c>
      <c r="I20" s="16">
        <f>-I15</f>
        <v>-269800</v>
      </c>
      <c r="J20" s="17">
        <f>-J15</f>
        <v>-269800</v>
      </c>
      <c r="K20" s="17">
        <f>-K15</f>
        <v>-269800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R20" s="2">
        <f t="shared" si="0"/>
        <v>0</v>
      </c>
    </row>
    <row r="21" spans="1:19" ht="3" customHeight="1">
      <c r="A21" s="5"/>
      <c r="C21" s="5"/>
      <c r="D21" s="27"/>
      <c r="F21" s="15"/>
      <c r="G21" s="16"/>
      <c r="H21" s="16"/>
      <c r="I21" s="16"/>
      <c r="J21" s="17"/>
      <c r="K21" s="16"/>
      <c r="N21" s="2">
        <f>SUM(N15:N20)</f>
        <v>0</v>
      </c>
      <c r="O21" s="2">
        <f>SUM(O15:O20)</f>
        <v>0</v>
      </c>
      <c r="P21" s="2">
        <f>SUM(P15:P20)</f>
        <v>0</v>
      </c>
      <c r="Q21" s="2">
        <f>SUM(Q15:Q20)</f>
        <v>0</v>
      </c>
      <c r="R21" s="2">
        <f>SUM(R15:R20)</f>
        <v>0</v>
      </c>
      <c r="S21" s="2">
        <f>SUMIF(N15:R15,"&gt;0",N21:R21)</f>
        <v>0</v>
      </c>
    </row>
    <row r="22" spans="1:11" ht="12.75" customHeight="1">
      <c r="A22" s="56">
        <v>5</v>
      </c>
      <c r="B22" s="14" t="s">
        <v>24</v>
      </c>
      <c r="C22" s="55"/>
      <c r="D22" s="27"/>
      <c r="F22" s="15"/>
      <c r="G22" s="16">
        <v>1</v>
      </c>
      <c r="H22" s="16">
        <v>2</v>
      </c>
      <c r="I22" s="16">
        <v>3</v>
      </c>
      <c r="J22" s="17">
        <v>4</v>
      </c>
      <c r="K22" s="39">
        <v>5</v>
      </c>
    </row>
    <row r="23" spans="1:20" ht="33.75" customHeight="1">
      <c r="A23" s="56"/>
      <c r="B23" s="43" t="s">
        <v>64</v>
      </c>
      <c r="C23" s="55"/>
      <c r="D23" s="27">
        <f>SUMIF(C22,G22,G23)+SUMIF(C22,H22,H23)+SUMIF(C22,I22,I23)+SUMIF(C22,J22,J23)+SUMIF(C22,K22,K23)</f>
        <v>0</v>
      </c>
      <c r="F23" s="15"/>
      <c r="G23" s="16">
        <v>0.01</v>
      </c>
      <c r="H23" s="16">
        <v>0.02</v>
      </c>
      <c r="I23" s="16">
        <v>0.03</v>
      </c>
      <c r="J23" s="17">
        <v>0.04</v>
      </c>
      <c r="K23" s="39">
        <v>0.05</v>
      </c>
      <c r="T23" s="2" t="s">
        <v>26</v>
      </c>
    </row>
    <row r="24" spans="1:20" ht="3" customHeight="1">
      <c r="A24" s="5"/>
      <c r="C24" s="5"/>
      <c r="D24" s="27"/>
      <c r="F24" s="15"/>
      <c r="G24" s="16">
        <f>$C34*G23</f>
        <v>0</v>
      </c>
      <c r="H24" s="16">
        <f>$C34*H23</f>
        <v>0</v>
      </c>
      <c r="I24" s="16">
        <f>$C34*I23</f>
        <v>0</v>
      </c>
      <c r="J24" s="17">
        <f>$C34*J23</f>
        <v>0</v>
      </c>
      <c r="K24" s="16"/>
      <c r="L24" s="2">
        <f>$C34*K23</f>
        <v>0</v>
      </c>
      <c r="T24" s="2">
        <v>3</v>
      </c>
    </row>
    <row r="25" spans="1:20" ht="12.75" customHeight="1">
      <c r="A25" s="56">
        <v>6</v>
      </c>
      <c r="B25" s="14" t="s">
        <v>27</v>
      </c>
      <c r="C25" s="55"/>
      <c r="D25" s="27"/>
      <c r="F25" s="15"/>
      <c r="G25" s="16">
        <v>1</v>
      </c>
      <c r="H25" s="16">
        <v>2</v>
      </c>
      <c r="I25" s="16">
        <v>3</v>
      </c>
      <c r="J25" s="17">
        <v>4</v>
      </c>
      <c r="K25" s="16"/>
      <c r="T25" s="2">
        <v>4</v>
      </c>
    </row>
    <row r="26" spans="1:11" ht="63">
      <c r="A26" s="56"/>
      <c r="B26" s="29" t="s">
        <v>28</v>
      </c>
      <c r="C26" s="55"/>
      <c r="D26" s="27">
        <f>SUMIF(C25,G25,G26)+SUMIF(C25,H25,H26)+SUMIF(C25,I25,I26)+SUMIF(C25,J25,J26)+SUMIF(C25,L25,L26)</f>
        <v>0</v>
      </c>
      <c r="F26" s="15"/>
      <c r="G26" s="16">
        <v>1.25</v>
      </c>
      <c r="H26" s="16">
        <v>1</v>
      </c>
      <c r="I26" s="16">
        <v>0.75</v>
      </c>
      <c r="J26" s="17">
        <v>0.5</v>
      </c>
      <c r="K26" s="16"/>
    </row>
    <row r="27" spans="1:11" ht="3" customHeight="1">
      <c r="A27" s="5"/>
      <c r="C27" s="5"/>
      <c r="D27" s="27"/>
      <c r="F27" s="15"/>
      <c r="G27" s="16"/>
      <c r="H27" s="16"/>
      <c r="I27" s="16"/>
      <c r="J27" s="17"/>
      <c r="K27" s="16"/>
    </row>
    <row r="28" spans="1:11" ht="12.75" customHeight="1">
      <c r="A28" s="56" t="s">
        <v>57</v>
      </c>
      <c r="B28" s="14" t="s">
        <v>29</v>
      </c>
      <c r="C28" s="55"/>
      <c r="D28" s="47">
        <v>420</v>
      </c>
      <c r="F28" s="15"/>
      <c r="G28" s="16"/>
      <c r="H28" s="16"/>
      <c r="I28" s="16"/>
      <c r="J28" s="17"/>
      <c r="K28" s="16"/>
    </row>
    <row r="29" spans="1:11" ht="21" customHeight="1">
      <c r="A29" s="56"/>
      <c r="B29" s="28" t="s">
        <v>30</v>
      </c>
      <c r="C29" s="55"/>
      <c r="D29" s="27">
        <f>C28*D28</f>
        <v>0</v>
      </c>
      <c r="F29" s="15"/>
      <c r="G29" s="16">
        <f>$L35*G26</f>
        <v>0</v>
      </c>
      <c r="H29" s="16">
        <f>$L35*H26</f>
        <v>0</v>
      </c>
      <c r="I29" s="16">
        <f>$L35*I26</f>
        <v>0</v>
      </c>
      <c r="J29" s="17">
        <f>$L35*J26</f>
        <v>0</v>
      </c>
      <c r="K29" s="16"/>
    </row>
    <row r="30" spans="1:11" ht="3" customHeight="1">
      <c r="A30" s="5"/>
      <c r="C30" s="5"/>
      <c r="D30" s="27"/>
      <c r="F30" s="15"/>
      <c r="G30" s="16"/>
      <c r="H30" s="16"/>
      <c r="I30" s="16"/>
      <c r="J30" s="17"/>
      <c r="K30" s="16"/>
    </row>
    <row r="31" spans="1:11" ht="12.75" customHeight="1">
      <c r="A31" s="56" t="s">
        <v>58</v>
      </c>
      <c r="B31" s="14" t="s">
        <v>59</v>
      </c>
      <c r="C31" s="55"/>
      <c r="D31" s="47">
        <v>3430</v>
      </c>
      <c r="F31" s="15"/>
      <c r="G31" s="16"/>
      <c r="H31" s="16"/>
      <c r="I31" s="16"/>
      <c r="J31" s="17"/>
      <c r="K31" s="16"/>
    </row>
    <row r="32" spans="1:11" ht="21" customHeight="1">
      <c r="A32" s="56"/>
      <c r="B32" s="44" t="s">
        <v>60</v>
      </c>
      <c r="C32" s="55"/>
      <c r="D32" s="27">
        <f>C31*D31</f>
        <v>0</v>
      </c>
      <c r="F32" s="15"/>
      <c r="G32" s="16"/>
      <c r="H32" s="16"/>
      <c r="I32" s="16"/>
      <c r="J32" s="17"/>
      <c r="K32" s="16"/>
    </row>
    <row r="33" spans="1:11" ht="3" customHeight="1">
      <c r="A33" s="5"/>
      <c r="C33" s="5"/>
      <c r="D33" s="27"/>
      <c r="F33" s="15"/>
      <c r="G33" s="16"/>
      <c r="H33" s="16"/>
      <c r="I33" s="16"/>
      <c r="J33" s="17"/>
      <c r="K33" s="16"/>
    </row>
    <row r="34" spans="1:11" ht="12.75" customHeight="1">
      <c r="A34" s="56">
        <v>8</v>
      </c>
      <c r="B34" s="14" t="s">
        <v>31</v>
      </c>
      <c r="C34" s="55"/>
      <c r="D34" s="27"/>
      <c r="F34" s="15"/>
      <c r="G34" s="16"/>
      <c r="H34" s="16"/>
      <c r="I34" s="16"/>
      <c r="J34" s="17"/>
      <c r="K34" s="16"/>
    </row>
    <row r="35" spans="1:12" ht="21" customHeight="1">
      <c r="A35" s="56"/>
      <c r="B35" s="28" t="s">
        <v>32</v>
      </c>
      <c r="C35" s="55"/>
      <c r="D35" s="27">
        <f>SUMIF(C40,G25,G29)+SUMIF(C40,H25,H29)+SUMIF(C40,I25,I29)+SUMIF(C40,J25,J29)</f>
        <v>0</v>
      </c>
      <c r="F35" s="15"/>
      <c r="G35" s="16"/>
      <c r="H35" s="16"/>
      <c r="I35" s="16"/>
      <c r="J35" s="17"/>
      <c r="K35" s="16"/>
      <c r="L35" s="2">
        <f>SUMIF(C37,G22,G24)+SUMIF(C37,H22,H24)+SUMIF(C37,I22,I24)+SUMIF(C37,J22,J24)+SUMIF(C37,K22,L24)</f>
        <v>0</v>
      </c>
    </row>
    <row r="36" spans="1:11" ht="3" customHeight="1">
      <c r="A36" s="5"/>
      <c r="C36" s="5"/>
      <c r="D36" s="27"/>
      <c r="F36" s="15"/>
      <c r="G36" s="16"/>
      <c r="H36" s="16"/>
      <c r="I36" s="16"/>
      <c r="J36" s="17"/>
      <c r="K36" s="16"/>
    </row>
    <row r="37" spans="1:11" ht="12.75" customHeight="1">
      <c r="A37" s="56">
        <v>9</v>
      </c>
      <c r="B37" s="14" t="s">
        <v>33</v>
      </c>
      <c r="C37" s="55"/>
      <c r="D37" s="27"/>
      <c r="F37" s="15"/>
      <c r="G37" s="16"/>
      <c r="H37" s="16"/>
      <c r="I37" s="16"/>
      <c r="J37" s="17"/>
      <c r="K37" s="16"/>
    </row>
    <row r="38" spans="1:11" ht="36.75" customHeight="1">
      <c r="A38" s="56"/>
      <c r="B38" s="29" t="s">
        <v>25</v>
      </c>
      <c r="C38" s="55"/>
      <c r="D38" s="27"/>
      <c r="F38" s="15"/>
      <c r="G38" s="16"/>
      <c r="H38" s="16"/>
      <c r="I38" s="16"/>
      <c r="J38" s="17"/>
      <c r="K38" s="16"/>
    </row>
    <row r="39" spans="1:11" ht="3" customHeight="1">
      <c r="A39" s="5"/>
      <c r="C39" s="5"/>
      <c r="D39" s="27"/>
      <c r="F39" s="15"/>
      <c r="G39" s="16"/>
      <c r="H39" s="16"/>
      <c r="I39" s="16"/>
      <c r="J39" s="17"/>
      <c r="K39" s="16"/>
    </row>
    <row r="40" spans="1:11" ht="12.75" customHeight="1">
      <c r="A40" s="56">
        <v>10</v>
      </c>
      <c r="B40" s="14" t="s">
        <v>34</v>
      </c>
      <c r="C40" s="55"/>
      <c r="D40" s="27"/>
      <c r="F40" s="15"/>
      <c r="G40" s="16">
        <v>1</v>
      </c>
      <c r="H40" s="16">
        <v>2</v>
      </c>
      <c r="I40" s="16">
        <v>3</v>
      </c>
      <c r="J40" s="17"/>
      <c r="K40" s="16"/>
    </row>
    <row r="41" spans="1:11" ht="47.25" customHeight="1">
      <c r="A41" s="56"/>
      <c r="B41" s="29" t="s">
        <v>28</v>
      </c>
      <c r="C41" s="55"/>
      <c r="D41" s="27"/>
      <c r="F41" s="15"/>
      <c r="G41" s="45">
        <v>19250</v>
      </c>
      <c r="H41" s="45">
        <v>17530</v>
      </c>
      <c r="I41" s="45">
        <v>15720</v>
      </c>
      <c r="J41" s="17"/>
      <c r="K41" s="16"/>
    </row>
    <row r="42" spans="1:11" ht="3" customHeight="1">
      <c r="A42" s="5"/>
      <c r="C42" s="5"/>
      <c r="D42" s="27"/>
      <c r="F42" s="15"/>
      <c r="G42" s="16"/>
      <c r="H42" s="16"/>
      <c r="I42" s="16"/>
      <c r="J42" s="17"/>
      <c r="K42" s="16"/>
    </row>
    <row r="43" spans="1:11" ht="12.75" customHeight="1">
      <c r="A43" s="56">
        <v>11</v>
      </c>
      <c r="B43" s="14" t="s">
        <v>35</v>
      </c>
      <c r="C43" s="55"/>
      <c r="D43" s="27">
        <f>SUMIF(G$40,C$49,G41)+SUMIF(H$40,C$49,H41)+SUMIF(I$40,C$49,I41)</f>
        <v>0</v>
      </c>
      <c r="F43" s="15"/>
      <c r="G43" s="16">
        <f>G41*G44</f>
        <v>15400</v>
      </c>
      <c r="H43" s="16">
        <f>H41*G44</f>
        <v>14024</v>
      </c>
      <c r="I43" s="16">
        <f>I41*G44</f>
        <v>12576</v>
      </c>
      <c r="J43" s="17"/>
      <c r="K43" s="16"/>
    </row>
    <row r="44" spans="1:11" ht="21" customHeight="1">
      <c r="A44" s="56"/>
      <c r="B44" s="28" t="s">
        <v>36</v>
      </c>
      <c r="C44" s="55"/>
      <c r="D44" s="27">
        <f>C43*D43</f>
        <v>0</v>
      </c>
      <c r="F44" s="15"/>
      <c r="G44" s="16">
        <v>0.8</v>
      </c>
      <c r="H44" s="16"/>
      <c r="I44" s="16"/>
      <c r="J44" s="17"/>
      <c r="K44" s="16"/>
    </row>
    <row r="45" spans="1:11" ht="3" customHeight="1">
      <c r="A45" s="5"/>
      <c r="C45" s="5"/>
      <c r="D45" s="27"/>
      <c r="F45" s="15"/>
      <c r="G45" s="16"/>
      <c r="H45" s="16"/>
      <c r="I45" s="16"/>
      <c r="J45" s="17"/>
      <c r="K45" s="16"/>
    </row>
    <row r="46" spans="1:11" ht="12.75" customHeight="1">
      <c r="A46" s="56">
        <v>12</v>
      </c>
      <c r="B46" s="14" t="s">
        <v>37</v>
      </c>
      <c r="C46" s="55"/>
      <c r="D46" s="27">
        <f>SUMIF(G$40,C$49,G43)+SUMIF(H$40,C$49,H43)+SUMIF(I$40,C$49,I43)</f>
        <v>0</v>
      </c>
      <c r="F46" s="15"/>
      <c r="G46" s="16"/>
      <c r="H46" s="16"/>
      <c r="I46" s="16"/>
      <c r="J46" s="17"/>
      <c r="K46" s="16"/>
    </row>
    <row r="47" spans="1:11" ht="21" customHeight="1">
      <c r="A47" s="56"/>
      <c r="B47" s="28" t="s">
        <v>36</v>
      </c>
      <c r="C47" s="55"/>
      <c r="D47" s="27">
        <f>C46*D46</f>
        <v>0</v>
      </c>
      <c r="F47" s="15"/>
      <c r="G47" s="16"/>
      <c r="H47" s="16"/>
      <c r="I47" s="16"/>
      <c r="J47" s="17"/>
      <c r="K47" s="16"/>
    </row>
    <row r="48" spans="1:11" ht="3" customHeight="1">
      <c r="A48" s="5"/>
      <c r="C48" s="5"/>
      <c r="D48" s="27"/>
      <c r="F48" s="15"/>
      <c r="G48" s="16"/>
      <c r="H48" s="16"/>
      <c r="I48" s="16"/>
      <c r="J48" s="17"/>
      <c r="K48" s="16"/>
    </row>
    <row r="49" spans="1:11" ht="12.75" customHeight="1">
      <c r="A49" s="56">
        <v>13</v>
      </c>
      <c r="B49" s="14" t="s">
        <v>38</v>
      </c>
      <c r="C49" s="55"/>
      <c r="D49" s="27"/>
      <c r="F49" s="15"/>
      <c r="G49" s="16"/>
      <c r="H49" s="16"/>
      <c r="I49" s="16"/>
      <c r="J49" s="17"/>
      <c r="K49" s="16"/>
    </row>
    <row r="50" spans="1:11" ht="33.75" customHeight="1">
      <c r="A50" s="56"/>
      <c r="B50" s="29" t="s">
        <v>39</v>
      </c>
      <c r="C50" s="55"/>
      <c r="D50" s="27"/>
      <c r="F50" s="15"/>
      <c r="G50" s="16"/>
      <c r="H50" s="16"/>
      <c r="I50" s="16"/>
      <c r="J50" s="17"/>
      <c r="K50" s="16"/>
    </row>
    <row r="51" spans="1:11" ht="3" customHeight="1">
      <c r="A51" s="5"/>
      <c r="C51" s="5"/>
      <c r="D51" s="27"/>
      <c r="F51" s="15"/>
      <c r="G51" s="16"/>
      <c r="H51" s="16"/>
      <c r="I51" s="16"/>
      <c r="J51" s="17"/>
      <c r="K51" s="16"/>
    </row>
    <row r="52" spans="1:14" ht="12.75" customHeight="1" hidden="1">
      <c r="A52" s="56">
        <v>14</v>
      </c>
      <c r="B52" s="51" t="s">
        <v>70</v>
      </c>
      <c r="C52" s="55"/>
      <c r="D52" s="27">
        <f>SUMIF(G$52,C$52,G53)+SUMIF(H$52,C$52,H53)+SUMIF(I$52,C$52,I53)+SUMIF(J$52,C$52,J53)+SUMIF(K$52,C$52,K53)+SUMIF(L$52,C$52,L53)+SUMIF(M$52,C$52,M53)+SUMIF(N$52,C$52,N53)</f>
        <v>1</v>
      </c>
      <c r="F52" s="15"/>
      <c r="G52" s="16">
        <v>1</v>
      </c>
      <c r="H52" s="16">
        <v>2</v>
      </c>
      <c r="I52" s="16">
        <v>3</v>
      </c>
      <c r="J52" s="17">
        <v>4</v>
      </c>
      <c r="K52" s="16">
        <v>5</v>
      </c>
      <c r="L52" s="2">
        <v>6</v>
      </c>
      <c r="M52" s="2">
        <v>7</v>
      </c>
      <c r="N52" s="2">
        <v>0</v>
      </c>
    </row>
    <row r="53" spans="1:14" ht="33.75" customHeight="1" hidden="1">
      <c r="A53" s="56"/>
      <c r="B53" s="29" t="s">
        <v>67</v>
      </c>
      <c r="C53" s="55"/>
      <c r="D53" s="27"/>
      <c r="F53" s="15"/>
      <c r="G53" s="16">
        <v>0.3</v>
      </c>
      <c r="H53" s="16">
        <v>0.4</v>
      </c>
      <c r="I53" s="16">
        <v>0.5</v>
      </c>
      <c r="J53" s="17">
        <v>0.6</v>
      </c>
      <c r="K53" s="16">
        <v>0.8</v>
      </c>
      <c r="L53" s="2">
        <v>1</v>
      </c>
      <c r="M53" s="2">
        <v>0.6</v>
      </c>
      <c r="N53" s="2">
        <v>1</v>
      </c>
    </row>
    <row r="54" spans="3:4" ht="13.5" thickBot="1">
      <c r="C54" s="5"/>
      <c r="D54" s="5"/>
    </row>
    <row r="55" spans="2:4" ht="17.25" thickBot="1">
      <c r="B55" s="20" t="s">
        <v>40</v>
      </c>
      <c r="C55" s="31">
        <f>((((D14*D17)+(D14*D20/2))*D23*D26)+D29+D35+D32+D44+D47)*D52</f>
        <v>0</v>
      </c>
      <c r="D55" s="30"/>
    </row>
    <row r="56" spans="2:4" s="21" customFormat="1" ht="16.5" hidden="1">
      <c r="B56" s="22"/>
      <c r="C56" s="23"/>
      <c r="D56" s="23"/>
    </row>
    <row r="57" spans="2:4" ht="15.75" hidden="1">
      <c r="B57" s="24"/>
      <c r="C57" s="19"/>
      <c r="D57" s="25"/>
    </row>
    <row r="58" spans="1:4" ht="12.75">
      <c r="A58" s="59" t="s">
        <v>41</v>
      </c>
      <c r="B58" s="60"/>
      <c r="C58" s="60"/>
      <c r="D58" s="32"/>
    </row>
    <row r="59" spans="1:4" ht="12.75">
      <c r="A59" s="5"/>
      <c r="B59" s="5"/>
      <c r="D59" s="33"/>
    </row>
    <row r="60" spans="1:4" ht="30" customHeight="1">
      <c r="A60" s="26" t="s">
        <v>12</v>
      </c>
      <c r="B60" s="57" t="s">
        <v>77</v>
      </c>
      <c r="C60" s="58"/>
      <c r="D60" s="33"/>
    </row>
    <row r="61" spans="1:4" ht="3" customHeight="1">
      <c r="A61" s="5"/>
      <c r="B61" s="36"/>
      <c r="C61" s="37"/>
      <c r="D61" s="33"/>
    </row>
    <row r="62" spans="1:4" ht="30" customHeight="1">
      <c r="A62" s="26" t="s">
        <v>13</v>
      </c>
      <c r="B62" s="57" t="s">
        <v>78</v>
      </c>
      <c r="C62" s="58"/>
      <c r="D62" s="33"/>
    </row>
    <row r="63" spans="1:4" ht="3" customHeight="1">
      <c r="A63" s="5"/>
      <c r="B63" s="36"/>
      <c r="C63" s="37"/>
      <c r="D63" s="33"/>
    </row>
    <row r="64" spans="1:4" ht="30" customHeight="1">
      <c r="A64" s="26" t="s">
        <v>14</v>
      </c>
      <c r="B64" s="57" t="s">
        <v>54</v>
      </c>
      <c r="C64" s="58"/>
      <c r="D64" s="33"/>
    </row>
    <row r="65" spans="1:4" ht="3" customHeight="1">
      <c r="A65" s="5"/>
      <c r="B65" s="36"/>
      <c r="C65" s="37"/>
      <c r="D65" s="33"/>
    </row>
    <row r="66" spans="1:4" ht="30" customHeight="1">
      <c r="A66" s="26" t="s">
        <v>16</v>
      </c>
      <c r="B66" s="57" t="s">
        <v>55</v>
      </c>
      <c r="C66" s="58"/>
      <c r="D66" s="33"/>
    </row>
    <row r="67" spans="1:4" ht="3" customHeight="1">
      <c r="A67" s="5"/>
      <c r="B67" s="36"/>
      <c r="C67" s="37"/>
      <c r="D67" s="33"/>
    </row>
    <row r="68" spans="1:4" ht="41.25" customHeight="1">
      <c r="A68" s="26" t="s">
        <v>18</v>
      </c>
      <c r="B68" s="57" t="s">
        <v>79</v>
      </c>
      <c r="C68" s="58"/>
      <c r="D68" s="33"/>
    </row>
    <row r="69" spans="1:4" ht="3" customHeight="1">
      <c r="A69" s="5"/>
      <c r="B69" s="36"/>
      <c r="C69" s="37"/>
      <c r="D69" s="33"/>
    </row>
    <row r="70" spans="1:4" ht="54" customHeight="1">
      <c r="A70" s="26" t="s">
        <v>42</v>
      </c>
      <c r="B70" s="57" t="s">
        <v>71</v>
      </c>
      <c r="C70" s="58"/>
      <c r="D70" s="33"/>
    </row>
    <row r="71" spans="1:4" ht="3" customHeight="1">
      <c r="A71" s="5"/>
      <c r="B71" s="36"/>
      <c r="C71" s="37"/>
      <c r="D71" s="33"/>
    </row>
    <row r="72" spans="1:4" ht="56.25" customHeight="1">
      <c r="A72" s="26" t="s">
        <v>43</v>
      </c>
      <c r="B72" s="57" t="s">
        <v>80</v>
      </c>
      <c r="C72" s="58"/>
      <c r="D72" s="33"/>
    </row>
    <row r="73" spans="1:4" ht="3" customHeight="1">
      <c r="A73" s="5"/>
      <c r="B73" s="36"/>
      <c r="C73" s="37"/>
      <c r="D73" s="33"/>
    </row>
    <row r="74" spans="1:4" ht="30" customHeight="1">
      <c r="A74" s="26" t="s">
        <v>44</v>
      </c>
      <c r="B74" s="57" t="s">
        <v>72</v>
      </c>
      <c r="C74" s="58"/>
      <c r="D74" s="33"/>
    </row>
    <row r="75" spans="1:4" ht="3" customHeight="1">
      <c r="A75" s="5"/>
      <c r="B75" s="36"/>
      <c r="C75" s="37"/>
      <c r="D75" s="33"/>
    </row>
    <row r="76" spans="1:4" ht="29.25" customHeight="1">
      <c r="A76" s="26" t="s">
        <v>45</v>
      </c>
      <c r="B76" s="57" t="s">
        <v>82</v>
      </c>
      <c r="C76" s="58"/>
      <c r="D76" s="33"/>
    </row>
    <row r="77" spans="1:4" ht="3" customHeight="1">
      <c r="A77" s="5"/>
      <c r="B77" s="36"/>
      <c r="C77" s="37"/>
      <c r="D77" s="33"/>
    </row>
    <row r="78" spans="1:4" ht="77.25" customHeight="1" hidden="1">
      <c r="A78" s="26" t="s">
        <v>46</v>
      </c>
      <c r="B78" s="53" t="s">
        <v>63</v>
      </c>
      <c r="C78" s="54"/>
      <c r="D78" s="33"/>
    </row>
    <row r="79" spans="1:4" ht="3" customHeight="1">
      <c r="A79" s="5"/>
      <c r="B79" s="36"/>
      <c r="C79" s="37"/>
      <c r="D79" s="33"/>
    </row>
    <row r="80" spans="1:4" ht="30" customHeight="1" hidden="1">
      <c r="A80" s="26" t="s">
        <v>47</v>
      </c>
      <c r="B80" s="53" t="s">
        <v>66</v>
      </c>
      <c r="C80" s="54"/>
      <c r="D80" s="33"/>
    </row>
    <row r="81" spans="1:4" ht="3" customHeight="1" hidden="1">
      <c r="A81" s="5"/>
      <c r="B81" s="36"/>
      <c r="C81" s="37"/>
      <c r="D81" s="33"/>
    </row>
    <row r="82" spans="1:4" ht="30" customHeight="1" hidden="1">
      <c r="A82" s="26" t="s">
        <v>48</v>
      </c>
      <c r="B82" s="57" t="s">
        <v>73</v>
      </c>
      <c r="C82" s="58"/>
      <c r="D82" s="33"/>
    </row>
    <row r="83" spans="1:4" ht="3" customHeight="1" hidden="1">
      <c r="A83" s="5"/>
      <c r="B83" s="36"/>
      <c r="C83" s="37"/>
      <c r="D83" s="33"/>
    </row>
    <row r="84" spans="1:4" ht="30" customHeight="1">
      <c r="A84" s="26" t="s">
        <v>49</v>
      </c>
      <c r="B84" s="57" t="s">
        <v>81</v>
      </c>
      <c r="C84" s="58"/>
      <c r="D84" s="33"/>
    </row>
    <row r="85" spans="1:4" ht="3" customHeight="1">
      <c r="A85" s="5"/>
      <c r="B85" s="36"/>
      <c r="C85" s="37"/>
      <c r="D85" s="33"/>
    </row>
    <row r="86" spans="1:4" ht="57.75" customHeight="1" hidden="1">
      <c r="A86" s="26" t="s">
        <v>50</v>
      </c>
      <c r="B86" s="57" t="s">
        <v>75</v>
      </c>
      <c r="C86" s="58"/>
      <c r="D86" s="33"/>
    </row>
    <row r="87" spans="1:4" ht="3" customHeight="1" hidden="1">
      <c r="A87" s="5"/>
      <c r="B87" s="36"/>
      <c r="C87" s="37"/>
      <c r="D87" s="33"/>
    </row>
    <row r="88" spans="1:4" ht="40.5" customHeight="1">
      <c r="A88" s="26" t="s">
        <v>51</v>
      </c>
      <c r="B88" s="57" t="s">
        <v>83</v>
      </c>
      <c r="C88" s="58"/>
      <c r="D88" s="33"/>
    </row>
    <row r="89" spans="1:4" ht="3" customHeight="1">
      <c r="A89" s="5"/>
      <c r="B89" s="38"/>
      <c r="C89" s="21"/>
      <c r="D89" s="33"/>
    </row>
    <row r="90" spans="1:4" ht="30" customHeight="1" hidden="1">
      <c r="A90" s="26" t="s">
        <v>52</v>
      </c>
      <c r="B90" s="53" t="s">
        <v>61</v>
      </c>
      <c r="C90" s="54"/>
      <c r="D90" s="33"/>
    </row>
    <row r="91" spans="1:4" ht="3" customHeight="1" hidden="1">
      <c r="A91" s="5"/>
      <c r="B91" s="38"/>
      <c r="C91" s="21"/>
      <c r="D91" s="33"/>
    </row>
    <row r="92" spans="1:4" ht="30" customHeight="1" hidden="1">
      <c r="A92" s="26" t="s">
        <v>53</v>
      </c>
      <c r="B92" s="53" t="s">
        <v>62</v>
      </c>
      <c r="C92" s="54"/>
      <c r="D92" s="33"/>
    </row>
  </sheetData>
  <sheetProtection password="DB4F" sheet="1"/>
  <mergeCells count="48">
    <mergeCell ref="B88:C88"/>
    <mergeCell ref="B90:C90"/>
    <mergeCell ref="B76:C76"/>
    <mergeCell ref="B78:C78"/>
    <mergeCell ref="B84:C84"/>
    <mergeCell ref="B80:C80"/>
    <mergeCell ref="B82:C82"/>
    <mergeCell ref="B66:C66"/>
    <mergeCell ref="B68:C68"/>
    <mergeCell ref="B70:C70"/>
    <mergeCell ref="B86:C86"/>
    <mergeCell ref="B72:C72"/>
    <mergeCell ref="B74:C74"/>
    <mergeCell ref="A49:A50"/>
    <mergeCell ref="A31:A32"/>
    <mergeCell ref="A58:C58"/>
    <mergeCell ref="A37:A38"/>
    <mergeCell ref="B62:C62"/>
    <mergeCell ref="B64:C64"/>
    <mergeCell ref="A52:A53"/>
    <mergeCell ref="C52:C53"/>
    <mergeCell ref="C19:C20"/>
    <mergeCell ref="A16:A17"/>
    <mergeCell ref="C31:C32"/>
    <mergeCell ref="A22:A23"/>
    <mergeCell ref="A13:A14"/>
    <mergeCell ref="C13:C14"/>
    <mergeCell ref="C22:C23"/>
    <mergeCell ref="A10:A11"/>
    <mergeCell ref="C10:C11"/>
    <mergeCell ref="A34:A35"/>
    <mergeCell ref="C34:C35"/>
    <mergeCell ref="C16:C17"/>
    <mergeCell ref="A25:A26"/>
    <mergeCell ref="C25:C26"/>
    <mergeCell ref="A28:A29"/>
    <mergeCell ref="C28:C29"/>
    <mergeCell ref="A19:A20"/>
    <mergeCell ref="B92:C92"/>
    <mergeCell ref="C37:C38"/>
    <mergeCell ref="A40:A41"/>
    <mergeCell ref="C40:C41"/>
    <mergeCell ref="A43:A44"/>
    <mergeCell ref="C43:C44"/>
    <mergeCell ref="C49:C50"/>
    <mergeCell ref="B60:C60"/>
    <mergeCell ref="A46:A47"/>
    <mergeCell ref="C46:C47"/>
  </mergeCells>
  <printOptions/>
  <pageMargins left="0.39" right="0.1968503937007874" top="0.46" bottom="0.3937007874015748" header="0.15748031496062992" footer="0.31496062992125984"/>
  <pageSetup fitToHeight="2" horizontalDpi="1200" verticalDpi="1200" orientation="portrait" paperSize="9" scale="95" r:id="rId1"/>
  <rowBreaks count="1" manualBreakCount="1">
    <brk id="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Damian</cp:lastModifiedBy>
  <cp:lastPrinted>2024-07-02T01:00:58Z</cp:lastPrinted>
  <dcterms:created xsi:type="dcterms:W3CDTF">2012-02-03T21:23:20Z</dcterms:created>
  <dcterms:modified xsi:type="dcterms:W3CDTF">2024-07-02T01:02:52Z</dcterms:modified>
  <cp:category/>
  <cp:version/>
  <cp:contentType/>
  <cp:contentStatus/>
</cp:coreProperties>
</file>